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R-016-012 - SŠ A ZŠ OSECK..." sheetId="2" r:id="rId2"/>
    <sheet name="Pokyny pro vyplnění" sheetId="3" r:id="rId3"/>
  </sheets>
  <definedNames>
    <definedName name="_xlnm._FilterDatabase" localSheetId="1" hidden="1">'R-016-012 - SŠ A ZŠ OSECK...'!$C$78:$K$78</definedName>
    <definedName name="_xlnm.Print_Titles" localSheetId="1">'R-016-012 - SŠ A ZŠ OSECK...'!$78:$78</definedName>
    <definedName name="_xlnm.Print_Titles" localSheetId="0">'Rekapitulace stavby'!$49:$49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1">'R-016-012 - SŠ A ZŠ OSECK...'!$C$4:$J$34,'R-016-012 - SŠ A ZŠ OSECK...'!$C$40:$J$62,'R-016-012 - SŠ A ZŠ OSECK...'!$C$68:$K$180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<sst xmlns="http://schemas.openxmlformats.org/spreadsheetml/2006/main" count="1688" uniqueCount="544">
  <si>
    <t>Export VZ</t>
  </si>
  <si>
    <t>List obsahuje:</t>
  </si>
  <si>
    <t>3.0</t>
  </si>
  <si>
    <t>False</t>
  </si>
  <si>
    <t>{726E532C-9A85-4FB8-BD03-54BD742AC50F}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</si>
  <si>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</si>
  <si>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</si>
  <si>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</si>
  <si>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</si>
  <si>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</si>
  <si>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</si>
  <si>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</si>
  <si>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</si>
  <si>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</si>
  <si>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</si>
  <si>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</si>
  <si>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</si>
  <si>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SŠ A ZŠ OSECKÁ 301 - VÝMĚNA PODLAHOVÝCH KRYTIN (m.č.2.21, 2.22, 2.23, 2.32, 209, 2.10, 2.11, chodby přístavba)</t>
  </si>
  <si>
    <t>0,1</t>
  </si>
  <si>
    <t>KSO:</t>
  </si>
  <si>
    <t>CC-CZ:</t>
  </si>
  <si>
    <t>Místo:</t>
  </si>
  <si>
    <t>Lipník nad Bečvou</t>
  </si>
  <si>
    <t>Datum:</t>
  </si>
  <si>
    <t>26.01.2016</t>
  </si>
  <si>
    <t>10</t>
  </si>
  <si>
    <t>100</t>
  </si>
  <si>
    <t>Zadavatel:</t>
  </si>
  <si>
    <t>IČ:</t>
  </si>
  <si>
    <t>61985953</t>
  </si>
  <si>
    <t>SŠ a ZŠ Lipník nad Bečvou, Osecká 301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</si>
  <si>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</si>
  <si>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</si>
  <si>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</si>
  <si>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</si>
  <si>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</si>
  <si>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</si>
  <si>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</si>
  <si>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</si>
  <si>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</si>
  <si>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</si>
  <si>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</si>
  <si>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</si>
  <si>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</si>
  <si>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</si>
  <si>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</si>
  <si>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</si>
  <si>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</si>
  <si>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</si>
  <si>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</si>
  <si>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</si>
  <si>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</si>
  <si>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</si>
  <si>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</si>
  <si>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</si>
  <si>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</si>
  <si>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</si>
  <si>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</si>
  <si>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</si>
  <si>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</si>
  <si>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</si>
  <si>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</si>
  <si>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</si>
  <si>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</si>
  <si>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</si>
  <si>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</si>
  <si>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</si>
  <si>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</si>
  <si>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</si>
  <si>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</si>
  <si>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</si>
  <si>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</si>
  <si>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</si>
  <si>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</si>
  <si>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</si>
  <si>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</si>
  <si>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</si>
  <si>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</si>
  <si>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</si>
  <si>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</si>
  <si>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</si>
  <si>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</si>
  <si>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</si>
  <si>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</si>
  <si>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</si>
  <si>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</si>
  <si>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</si>
  <si>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</si>
  <si>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</si>
  <si>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710 - Bourací práce PSV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</si>
  <si>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</si>
  <si>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</si>
  <si>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</si>
  <si>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</si>
  <si>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</si>
  <si>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</si>
  <si>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</si>
  <si>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</si>
  <si>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</si>
  <si>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</si>
  <si>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</si>
  <si>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</si>
  <si>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</si>
  <si>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</si>
  <si>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</si>
  <si>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</si>
  <si>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</si>
  <si>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</si>
  <si>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</si>
  <si>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</si>
  <si>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</si>
  <si>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</si>
  <si>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</si>
  <si>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</si>
  <si>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</si>
  <si>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</si>
  <si>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</si>
  <si>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</si>
  <si>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CS ÚRS 2014 01</t>
  </si>
  <si>
    <t>4</t>
  </si>
  <si>
    <t>-902513118</t>
  </si>
  <si>
    <t>PP</t>
  </si>
  <si>
    <t>997</t>
  </si>
  <si>
    <t>Přesun sutě</t>
  </si>
  <si>
    <t>997013213</t>
  </si>
  <si>
    <t>Vnitrostaveništní doprava suti a vybouraných hmot pro budovy v do 12 m ručně</t>
  </si>
  <si>
    <t>t</t>
  </si>
  <si>
    <t>-1272090685</t>
  </si>
  <si>
    <t>3</t>
  </si>
  <si>
    <t>997013501</t>
  </si>
  <si>
    <t>Odvoz suti na skládku a vybouraných hmot nebo meziskládku do 1 km se složením</t>
  </si>
  <si>
    <t>-1489892128</t>
  </si>
  <si>
    <t>997013509</t>
  </si>
  <si>
    <t>Příplatek k odvozu suti a vybouraných hmot na skládku ZKD 1 km přes 1 km</t>
  </si>
  <si>
    <t>171068763</t>
  </si>
  <si>
    <t>5</t>
  </si>
  <si>
    <t>997013813</t>
  </si>
  <si>
    <t>Poplatek za uložení stavebního odpadu z plastických hmot na skládce (skládkovné)</t>
  </si>
  <si>
    <t>-2039781048</t>
  </si>
  <si>
    <t>PSV</t>
  </si>
  <si>
    <t>Práce a dodávky PSV</t>
  </si>
  <si>
    <t>710</t>
  </si>
  <si>
    <t>Bourací práce PSV</t>
  </si>
  <si>
    <t>776301811</t>
  </si>
  <si>
    <t>Odstranění lepených podlahovin bez podložky ze schodišťových stupňů</t>
  </si>
  <si>
    <t>CS ÚRS 2015 02</t>
  </si>
  <si>
    <t>16</t>
  </si>
  <si>
    <t>-154828111</t>
  </si>
  <si>
    <t>7</t>
  </si>
  <si>
    <t>776401800</t>
  </si>
  <si>
    <t>Odstranění soklíků a lišt pryžových nebo plastových</t>
  </si>
  <si>
    <t>-2001917486</t>
  </si>
  <si>
    <t>8</t>
  </si>
  <si>
    <t>776511810</t>
  </si>
  <si>
    <t>Demontáž povlakových podlah lepených bez podložky</t>
  </si>
  <si>
    <t>m2</t>
  </si>
  <si>
    <t>-1562387779</t>
  </si>
  <si>
    <t>9</t>
  </si>
  <si>
    <t>776-001</t>
  </si>
  <si>
    <t>Odstranění zbytků lepidla z podkladu broušením</t>
  </si>
  <si>
    <t>1808376123</t>
  </si>
  <si>
    <t>766662811</t>
  </si>
  <si>
    <t>Demontáž truhlářských prahů dveří jednokřídlových</t>
  </si>
  <si>
    <t>kus</t>
  </si>
  <si>
    <t>-964521528</t>
  </si>
  <si>
    <t>11</t>
  </si>
  <si>
    <t>766662812</t>
  </si>
  <si>
    <t>Demontáž truhlářských prahů dveří dvoukřídlových</t>
  </si>
  <si>
    <t>1764290292</t>
  </si>
  <si>
    <t>766</t>
  </si>
  <si>
    <t>Konstrukce truhlářské</t>
  </si>
  <si>
    <t>12</t>
  </si>
  <si>
    <t>766-001</t>
  </si>
  <si>
    <t>Stolařská úprava prahů, lakování</t>
  </si>
  <si>
    <t>-1233422475</t>
  </si>
  <si>
    <t>13</t>
  </si>
  <si>
    <t>766695212</t>
  </si>
  <si>
    <t>Montáž truhlářských prahů dveří 1křídlových šířky do 10 cm</t>
  </si>
  <si>
    <t>292058648</t>
  </si>
  <si>
    <t>14</t>
  </si>
  <si>
    <t>M</t>
  </si>
  <si>
    <t>611871760</t>
  </si>
  <si>
    <t>prah dveřní dřevěný dubový tl 2 cm dl.92 cm š 10 cm</t>
  </si>
  <si>
    <t>32</t>
  </si>
  <si>
    <t>-591443282</t>
  </si>
  <si>
    <t>766695232</t>
  </si>
  <si>
    <t>Montáž truhlářských prahů dveří 2křídlových šířky do 10 cm</t>
  </si>
  <si>
    <t>-382956757</t>
  </si>
  <si>
    <t>611872560</t>
  </si>
  <si>
    <t>prah dveřní dřevěný dubový tl 2 cm dl.147 cm š 10 cm</t>
  </si>
  <si>
    <t>-589597806</t>
  </si>
  <si>
    <t>17</t>
  </si>
  <si>
    <t>998766202</t>
  </si>
  <si>
    <t>Přesun hmot procentní pro konstrukce truhlářské v objektech v do 12 m</t>
  </si>
  <si>
    <t>%</t>
  </si>
  <si>
    <t>700146344</t>
  </si>
  <si>
    <t>771</t>
  </si>
  <si>
    <t>Podlahy z dlaždic</t>
  </si>
  <si>
    <t>18</t>
  </si>
  <si>
    <t>771474112</t>
  </si>
  <si>
    <t>Montáž soklíků z dlaždic keramických rovných flexibilní lepidlo v do 90 mm</t>
  </si>
  <si>
    <t>1629048163</t>
  </si>
  <si>
    <t>19</t>
  </si>
  <si>
    <t>597613120</t>
  </si>
  <si>
    <t>sokl 30 x 8 x 0,8 cm</t>
  </si>
  <si>
    <t>-635184839</t>
  </si>
  <si>
    <t>20</t>
  </si>
  <si>
    <t>771574113</t>
  </si>
  <si>
    <t>Montáž podlah keramických režných hladkých lepených flexibilním lepidlem do 12 ks/m2</t>
  </si>
  <si>
    <t>-1344825092</t>
  </si>
  <si>
    <t>597614330</t>
  </si>
  <si>
    <t>dlaždice keramické 29,8 x 29,8 x 0,9 cm</t>
  </si>
  <si>
    <t>-1069984876</t>
  </si>
  <si>
    <t>VV</t>
  </si>
  <si>
    <t>217,325*1,1 'Přepočtené koeficientem množství</t>
  </si>
  <si>
    <t>22</t>
  </si>
  <si>
    <t>771591111</t>
  </si>
  <si>
    <t>Podlahy penetrace podkladu</t>
  </si>
  <si>
    <t>-1280659554</t>
  </si>
  <si>
    <t>23</t>
  </si>
  <si>
    <t>771591115</t>
  </si>
  <si>
    <t>Podlahy spárování silikonem</t>
  </si>
  <si>
    <t>865108327</t>
  </si>
  <si>
    <t>24</t>
  </si>
  <si>
    <t>771591171</t>
  </si>
  <si>
    <t>Montáž profilu ukončujícího pro plynulý přechod (dlažby s kobercem apod.)</t>
  </si>
  <si>
    <t>465500401</t>
  </si>
  <si>
    <t>25</t>
  </si>
  <si>
    <t>771-001</t>
  </si>
  <si>
    <t>Profily ukončovací a přechodový</t>
  </si>
  <si>
    <t>-1713317472</t>
  </si>
  <si>
    <t>4,7*1,1 'Přepočtené koeficientem množství</t>
  </si>
  <si>
    <t>26</t>
  </si>
  <si>
    <t>771990111</t>
  </si>
  <si>
    <t>Vyrovnání podkladu samonivelační stěrkou tl 4 mm pevnosti 15 Mpa</t>
  </si>
  <si>
    <t>-1462004086</t>
  </si>
  <si>
    <t>27</t>
  </si>
  <si>
    <t>998771202</t>
  </si>
  <si>
    <t>Přesun hmot procentní pro podlahy z dlaždic v objektech v do 12 m</t>
  </si>
  <si>
    <t>-91908196</t>
  </si>
  <si>
    <t>776</t>
  </si>
  <si>
    <t>Podlahy povlakové</t>
  </si>
  <si>
    <t>28</t>
  </si>
  <si>
    <t>776111311</t>
  </si>
  <si>
    <t>Vysátí podkladu povlakových podlah</t>
  </si>
  <si>
    <t>-305379818</t>
  </si>
  <si>
    <t>29</t>
  </si>
  <si>
    <t>776111321</t>
  </si>
  <si>
    <t>Vysátí schodišťových stupnic š do 300 mm</t>
  </si>
  <si>
    <t>-794754947</t>
  </si>
  <si>
    <t>30</t>
  </si>
  <si>
    <t>776111331</t>
  </si>
  <si>
    <t>Vysátí schodišťových podstupnic v do 200 mm</t>
  </si>
  <si>
    <t>-695708771</t>
  </si>
  <si>
    <t>31</t>
  </si>
  <si>
    <t>776121211</t>
  </si>
  <si>
    <t>Penetrace schodišťových stupnic š do 300 mm</t>
  </si>
  <si>
    <t>2146455992</t>
  </si>
  <si>
    <t>776121221</t>
  </si>
  <si>
    <t>Penetrace schodišťových podstupnic v do 200 mm</t>
  </si>
  <si>
    <t>847053306</t>
  </si>
  <si>
    <t>33</t>
  </si>
  <si>
    <t>776121311</t>
  </si>
  <si>
    <t>Vodou ředitelná penetrace savého podkladu povlakových podlah ředěná v poměru 1:1</t>
  </si>
  <si>
    <t>354071891</t>
  </si>
  <si>
    <t>34</t>
  </si>
  <si>
    <t>776141111</t>
  </si>
  <si>
    <t>Vyrovnání podkladu povlakových podlah stěrkou pevnosti 20 MPa tl 3 mm</t>
  </si>
  <si>
    <t>1619900699</t>
  </si>
  <si>
    <t>35</t>
  </si>
  <si>
    <t>776142111</t>
  </si>
  <si>
    <t>Vyrovnání schodišťových stupnic š do 300 samonivelační stěrkou pevnosti 35 MPa tl 3 mm</t>
  </si>
  <si>
    <t>1225209320</t>
  </si>
  <si>
    <t>36</t>
  </si>
  <si>
    <t>776143111</t>
  </si>
  <si>
    <t>Tmelení schodišťových podstupnic v do 200 mm stěrkou  tl 3 mm</t>
  </si>
  <si>
    <t>-1316942012</t>
  </si>
  <si>
    <t>37</t>
  </si>
  <si>
    <t>776221111</t>
  </si>
  <si>
    <t>Lepení pásů z PVC standardním lepidlem</t>
  </si>
  <si>
    <t>1303339181</t>
  </si>
  <si>
    <t>38</t>
  </si>
  <si>
    <t>284122850</t>
  </si>
  <si>
    <t>podlahovina Novoflor Extra tl. 2 mm</t>
  </si>
  <si>
    <t>1151775694</t>
  </si>
  <si>
    <t>39</t>
  </si>
  <si>
    <t>776223112</t>
  </si>
  <si>
    <t>Spoj povlakových podlahovin z PVC svařováním za studena</t>
  </si>
  <si>
    <t>43481772</t>
  </si>
  <si>
    <t>40</t>
  </si>
  <si>
    <t>776321111</t>
  </si>
  <si>
    <t>Montáž podlahovin z PVC na stupnice šířky do 300 mm</t>
  </si>
  <si>
    <t>-1745054929</t>
  </si>
  <si>
    <t>41</t>
  </si>
  <si>
    <t>1163784409</t>
  </si>
  <si>
    <t>42</t>
  </si>
  <si>
    <t>776321211</t>
  </si>
  <si>
    <t>Montáž podlahovin z PVC na podstupnice výšky do 200 mm</t>
  </si>
  <si>
    <t>-660302664</t>
  </si>
  <si>
    <t>43</t>
  </si>
  <si>
    <t>1297800688</t>
  </si>
  <si>
    <t>44</t>
  </si>
  <si>
    <t>776411111</t>
  </si>
  <si>
    <t>Montáž obvodových soklíků výšky do 80 mm</t>
  </si>
  <si>
    <t>759820386</t>
  </si>
  <si>
    <t>45</t>
  </si>
  <si>
    <t>284110030</t>
  </si>
  <si>
    <t>lišta speciální soklová PVC 10271, 30 x 30 mm role 50 m</t>
  </si>
  <si>
    <t>-903418970</t>
  </si>
  <si>
    <t>46</t>
  </si>
  <si>
    <t>776421212</t>
  </si>
  <si>
    <t>Montáž schodišťových šroubovaných lišt</t>
  </si>
  <si>
    <t>1990926689</t>
  </si>
  <si>
    <t>47</t>
  </si>
  <si>
    <t>283421600</t>
  </si>
  <si>
    <t>hrana schodová z PVC TEK  30/35/3 mm  č. 19 392</t>
  </si>
  <si>
    <t>-347109615</t>
  </si>
  <si>
    <t>7,5*1,02 'Přepočtené koeficientem množství</t>
  </si>
  <si>
    <t>48</t>
  </si>
  <si>
    <t>776211111</t>
  </si>
  <si>
    <t>Lepení textilních pásů</t>
  </si>
  <si>
    <t>-1914582407</t>
  </si>
  <si>
    <t>49</t>
  </si>
  <si>
    <t>697510010</t>
  </si>
  <si>
    <t>koberec zátěžový-vysoká zátěž, ATLAS SUPER, šíře 4 m</t>
  </si>
  <si>
    <t>-736235107</t>
  </si>
  <si>
    <t>50</t>
  </si>
  <si>
    <t>776421111</t>
  </si>
  <si>
    <t>Montáž obvodových lišt lepením</t>
  </si>
  <si>
    <t>1896204955</t>
  </si>
  <si>
    <t>51</t>
  </si>
  <si>
    <t>697512040</t>
  </si>
  <si>
    <t>lišta kobercová č. 25482 5,5 x 0,9 x 250 cm</t>
  </si>
  <si>
    <t>-1895782992</t>
  </si>
  <si>
    <t>57,4*1,02 'Přepočtené koeficientem množství</t>
  </si>
  <si>
    <t>52</t>
  </si>
  <si>
    <t>697512200</t>
  </si>
  <si>
    <t>roh vnitřní k liště kobercové 25430 a 25443</t>
  </si>
  <si>
    <t>1697677159</t>
  </si>
  <si>
    <t>53</t>
  </si>
  <si>
    <t>697512210</t>
  </si>
  <si>
    <t>roh vnější k liště kobercové 25430 a 25443</t>
  </si>
  <si>
    <t>-1928231854</t>
  </si>
  <si>
    <t>54</t>
  </si>
  <si>
    <t>697512220</t>
  </si>
  <si>
    <t>ukončení k liště kobercové č. 22860</t>
  </si>
  <si>
    <t>-506899083</t>
  </si>
  <si>
    <t>55</t>
  </si>
  <si>
    <t>776421711</t>
  </si>
  <si>
    <t>Vložení nařezaných pásků z podlahoviny do lišt</t>
  </si>
  <si>
    <t>-1092018765</t>
  </si>
  <si>
    <t>56</t>
  </si>
  <si>
    <t>998776202</t>
  </si>
  <si>
    <t>Přesun hmot procentní pro podlahy povlakové v objektech v do 12 m</t>
  </si>
  <si>
    <t>735840007</t>
  </si>
  <si>
    <t>784</t>
  </si>
  <si>
    <t>Dokončovací práce - malby a tapety</t>
  </si>
  <si>
    <t>57</t>
  </si>
  <si>
    <t>784221111</t>
  </si>
  <si>
    <t>Dvojnásobné bílé malby  ze směsí za sucha středně otěruvzdorných v místnostech do 3,80 m</t>
  </si>
  <si>
    <t>-1973318251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</si>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</sst>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8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36" xfId="0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center" vertical="center" wrapText="1"/>
    </xf>
    <xf numFmtId="168" fontId="29" fillId="0" borderId="36" xfId="0" applyNumberFormat="1" applyFont="1" applyBorder="1" applyAlignment="1">
      <alignment horizontal="right" vertical="center"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168" fontId="0" fillId="34" borderId="36" xfId="0" applyNumberFormat="1" applyFont="1" applyFill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3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72" fillId="33" borderId="0" xfId="36" applyFont="1" applyFill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91B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E9A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91B7.tmp" descr="C:\KROSplusData\System\Temp\rad491B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E9A9.tmp" descr="C:\KROSplusData\System\Temp\rad2E9A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43" activePane="bottomLeft" state="frozen"/>
      <selection pane="topLeft" activeCell="A1" sqref="A1"/>
      <selection pane="bottomLeft" activeCell="D52" sqref="D52:H5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3" t="s">
        <v>0</v>
      </c>
      <c r="B1" s="154"/>
      <c r="C1" s="154"/>
      <c r="D1" s="155" t="s">
        <v>1</v>
      </c>
      <c r="E1" s="154"/>
      <c r="F1" s="154"/>
      <c r="G1" s="154"/>
      <c r="H1" s="154"/>
      <c r="I1" s="154"/>
      <c r="J1" s="154"/>
      <c r="K1" s="156" t="s">
        <v>361</v>
      </c>
      <c r="L1" s="156"/>
      <c r="M1" s="156"/>
      <c r="N1" s="156"/>
      <c r="O1" s="156"/>
      <c r="P1" s="156"/>
      <c r="Q1" s="156"/>
      <c r="R1" s="156"/>
      <c r="S1" s="156"/>
      <c r="T1" s="154"/>
      <c r="U1" s="154"/>
      <c r="V1" s="154"/>
      <c r="W1" s="156" t="s">
        <v>362</v>
      </c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4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8" t="s">
        <v>5</v>
      </c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8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256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Q5" s="12"/>
      <c r="BE5" s="263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64" t="s">
        <v>17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Q6" s="12"/>
      <c r="BE6" s="239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239"/>
      <c r="BS7" s="6" t="s">
        <v>8</v>
      </c>
    </row>
    <row r="8" spans="2:71" s="2" customFormat="1" ht="15" customHeight="1">
      <c r="B8" s="10"/>
      <c r="D8" s="18" t="s">
        <v>21</v>
      </c>
      <c r="K8" s="16" t="s">
        <v>22</v>
      </c>
      <c r="AK8" s="18" t="s">
        <v>23</v>
      </c>
      <c r="AN8" s="19" t="s">
        <v>24</v>
      </c>
      <c r="AQ8" s="12"/>
      <c r="BE8" s="239"/>
      <c r="BS8" s="6" t="s">
        <v>25</v>
      </c>
    </row>
    <row r="9" spans="2:71" s="2" customFormat="1" ht="15" customHeight="1">
      <c r="B9" s="10"/>
      <c r="AQ9" s="12"/>
      <c r="BE9" s="239"/>
      <c r="BS9" s="6" t="s">
        <v>26</v>
      </c>
    </row>
    <row r="10" spans="2:71" s="2" customFormat="1" ht="15" customHeight="1">
      <c r="B10" s="10"/>
      <c r="D10" s="18" t="s">
        <v>27</v>
      </c>
      <c r="AK10" s="18" t="s">
        <v>28</v>
      </c>
      <c r="AN10" s="16" t="s">
        <v>29</v>
      </c>
      <c r="AQ10" s="12"/>
      <c r="BE10" s="239"/>
      <c r="BS10" s="6" t="s">
        <v>18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39"/>
      <c r="BS11" s="6" t="s">
        <v>18</v>
      </c>
    </row>
    <row r="12" spans="2:71" s="2" customFormat="1" ht="7.5" customHeight="1">
      <c r="B12" s="10"/>
      <c r="AQ12" s="12"/>
      <c r="BE12" s="239"/>
      <c r="BS12" s="6" t="s">
        <v>18</v>
      </c>
    </row>
    <row r="13" spans="2:71" s="2" customFormat="1" ht="15" customHeight="1">
      <c r="B13" s="10"/>
      <c r="D13" s="18" t="s">
        <v>32</v>
      </c>
      <c r="AK13" s="18" t="s">
        <v>28</v>
      </c>
      <c r="AN13" s="20" t="s">
        <v>33</v>
      </c>
      <c r="AQ13" s="12"/>
      <c r="BE13" s="239"/>
      <c r="BS13" s="6" t="s">
        <v>18</v>
      </c>
    </row>
    <row r="14" spans="2:71" s="2" customFormat="1" ht="15.75" customHeight="1">
      <c r="B14" s="10"/>
      <c r="E14" s="265" t="s">
        <v>33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18" t="s">
        <v>31</v>
      </c>
      <c r="AN14" s="20" t="s">
        <v>33</v>
      </c>
      <c r="AQ14" s="12"/>
      <c r="BE14" s="239"/>
      <c r="BS14" s="6" t="s">
        <v>18</v>
      </c>
    </row>
    <row r="15" spans="2:71" s="2" customFormat="1" ht="7.5" customHeight="1">
      <c r="B15" s="10"/>
      <c r="AQ15" s="12"/>
      <c r="BE15" s="239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28</v>
      </c>
      <c r="AN16" s="16"/>
      <c r="AQ16" s="12"/>
      <c r="BE16" s="239"/>
      <c r="BS16" s="6" t="s">
        <v>3</v>
      </c>
    </row>
    <row r="17" spans="2:71" s="2" customFormat="1" ht="19.5" customHeight="1">
      <c r="B17" s="10"/>
      <c r="E17" s="16" t="s">
        <v>35</v>
      </c>
      <c r="AK17" s="18" t="s">
        <v>31</v>
      </c>
      <c r="AN17" s="16"/>
      <c r="AQ17" s="12"/>
      <c r="BE17" s="239"/>
      <c r="BS17" s="6" t="s">
        <v>36</v>
      </c>
    </row>
    <row r="18" spans="2:71" s="2" customFormat="1" ht="7.5" customHeight="1">
      <c r="B18" s="10"/>
      <c r="AQ18" s="12"/>
      <c r="BE18" s="239"/>
      <c r="BS18" s="6" t="s">
        <v>8</v>
      </c>
    </row>
    <row r="19" spans="2:71" s="2" customFormat="1" ht="15" customHeight="1">
      <c r="B19" s="10"/>
      <c r="D19" s="18" t="s">
        <v>37</v>
      </c>
      <c r="AQ19" s="12"/>
      <c r="BE19" s="239"/>
      <c r="BS19" s="6" t="s">
        <v>8</v>
      </c>
    </row>
    <row r="20" spans="2:71" s="2" customFormat="1" ht="15.75" customHeight="1">
      <c r="B20" s="10"/>
      <c r="E20" s="266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Q20" s="12"/>
      <c r="BE20" s="239"/>
      <c r="BS20" s="6" t="s">
        <v>3</v>
      </c>
    </row>
    <row r="21" spans="2:57" s="2" customFormat="1" ht="7.5" customHeight="1">
      <c r="B21" s="10"/>
      <c r="AQ21" s="12"/>
      <c r="BE21" s="239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39"/>
    </row>
    <row r="23" spans="2:57" s="6" customFormat="1" ht="27" customHeight="1">
      <c r="B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67">
        <f>ROUND($AG$51,0)</f>
        <v>0</v>
      </c>
      <c r="AL23" s="268"/>
      <c r="AM23" s="268"/>
      <c r="AN23" s="268"/>
      <c r="AO23" s="268"/>
      <c r="AQ23" s="25"/>
      <c r="BE23" s="254"/>
    </row>
    <row r="24" spans="2:57" s="6" customFormat="1" ht="7.5" customHeight="1">
      <c r="B24" s="22"/>
      <c r="AQ24" s="25"/>
      <c r="BE24" s="254"/>
    </row>
    <row r="25" spans="2:57" s="6" customFormat="1" ht="14.25" customHeight="1">
      <c r="B25" s="22"/>
      <c r="L25" s="269" t="s">
        <v>39</v>
      </c>
      <c r="M25" s="254"/>
      <c r="N25" s="254"/>
      <c r="O25" s="254"/>
      <c r="W25" s="269" t="s">
        <v>40</v>
      </c>
      <c r="X25" s="254"/>
      <c r="Y25" s="254"/>
      <c r="Z25" s="254"/>
      <c r="AA25" s="254"/>
      <c r="AB25" s="254"/>
      <c r="AC25" s="254"/>
      <c r="AD25" s="254"/>
      <c r="AE25" s="254"/>
      <c r="AK25" s="269" t="s">
        <v>41</v>
      </c>
      <c r="AL25" s="254"/>
      <c r="AM25" s="254"/>
      <c r="AN25" s="254"/>
      <c r="AO25" s="254"/>
      <c r="AQ25" s="25"/>
      <c r="BE25" s="254"/>
    </row>
    <row r="26" spans="2:57" s="6" customFormat="1" ht="15" customHeight="1">
      <c r="B26" s="27"/>
      <c r="D26" s="28" t="s">
        <v>42</v>
      </c>
      <c r="F26" s="28" t="s">
        <v>43</v>
      </c>
      <c r="L26" s="260">
        <v>0.21</v>
      </c>
      <c r="M26" s="261"/>
      <c r="N26" s="261"/>
      <c r="O26" s="261"/>
      <c r="W26" s="262">
        <f>ROUND($AZ$51,0)</f>
        <v>0</v>
      </c>
      <c r="X26" s="261"/>
      <c r="Y26" s="261"/>
      <c r="Z26" s="261"/>
      <c r="AA26" s="261"/>
      <c r="AB26" s="261"/>
      <c r="AC26" s="261"/>
      <c r="AD26" s="261"/>
      <c r="AE26" s="261"/>
      <c r="AK26" s="262">
        <f>ROUND($AV$51,0)</f>
        <v>0</v>
      </c>
      <c r="AL26" s="261"/>
      <c r="AM26" s="261"/>
      <c r="AN26" s="261"/>
      <c r="AO26" s="261"/>
      <c r="AQ26" s="29"/>
      <c r="BE26" s="261"/>
    </row>
    <row r="27" spans="2:57" s="6" customFormat="1" ht="15" customHeight="1">
      <c r="B27" s="27"/>
      <c r="F27" s="28" t="s">
        <v>44</v>
      </c>
      <c r="L27" s="260">
        <v>0.15</v>
      </c>
      <c r="M27" s="261"/>
      <c r="N27" s="261"/>
      <c r="O27" s="261"/>
      <c r="W27" s="262">
        <f>ROUND($BA$51,0)</f>
        <v>0</v>
      </c>
      <c r="X27" s="261"/>
      <c r="Y27" s="261"/>
      <c r="Z27" s="261"/>
      <c r="AA27" s="261"/>
      <c r="AB27" s="261"/>
      <c r="AC27" s="261"/>
      <c r="AD27" s="261"/>
      <c r="AE27" s="261"/>
      <c r="AK27" s="262">
        <f>ROUND($AW$51,0)</f>
        <v>0</v>
      </c>
      <c r="AL27" s="261"/>
      <c r="AM27" s="261"/>
      <c r="AN27" s="261"/>
      <c r="AO27" s="261"/>
      <c r="AQ27" s="29"/>
      <c r="BE27" s="261"/>
    </row>
    <row r="28" spans="2:57" s="6" customFormat="1" ht="15" customHeight="1" hidden="1">
      <c r="B28" s="27"/>
      <c r="F28" s="28" t="s">
        <v>45</v>
      </c>
      <c r="L28" s="260">
        <v>0.21</v>
      </c>
      <c r="M28" s="261"/>
      <c r="N28" s="261"/>
      <c r="O28" s="261"/>
      <c r="W28" s="262">
        <f>ROUND($BB$51,0)</f>
        <v>0</v>
      </c>
      <c r="X28" s="261"/>
      <c r="Y28" s="261"/>
      <c r="Z28" s="261"/>
      <c r="AA28" s="261"/>
      <c r="AB28" s="261"/>
      <c r="AC28" s="261"/>
      <c r="AD28" s="261"/>
      <c r="AE28" s="261"/>
      <c r="AK28" s="262">
        <v>0</v>
      </c>
      <c r="AL28" s="261"/>
      <c r="AM28" s="261"/>
      <c r="AN28" s="261"/>
      <c r="AO28" s="261"/>
      <c r="AQ28" s="29"/>
      <c r="BE28" s="261"/>
    </row>
    <row r="29" spans="2:57" s="6" customFormat="1" ht="15" customHeight="1" hidden="1">
      <c r="B29" s="27"/>
      <c r="F29" s="28" t="s">
        <v>46</v>
      </c>
      <c r="L29" s="260">
        <v>0.15</v>
      </c>
      <c r="M29" s="261"/>
      <c r="N29" s="261"/>
      <c r="O29" s="261"/>
      <c r="W29" s="262">
        <f>ROUND($BC$51,0)</f>
        <v>0</v>
      </c>
      <c r="X29" s="261"/>
      <c r="Y29" s="261"/>
      <c r="Z29" s="261"/>
      <c r="AA29" s="261"/>
      <c r="AB29" s="261"/>
      <c r="AC29" s="261"/>
      <c r="AD29" s="261"/>
      <c r="AE29" s="261"/>
      <c r="AK29" s="262">
        <v>0</v>
      </c>
      <c r="AL29" s="261"/>
      <c r="AM29" s="261"/>
      <c r="AN29" s="261"/>
      <c r="AO29" s="261"/>
      <c r="AQ29" s="29"/>
      <c r="BE29" s="261"/>
    </row>
    <row r="30" spans="2:57" s="6" customFormat="1" ht="15" customHeight="1" hidden="1">
      <c r="B30" s="27"/>
      <c r="F30" s="28" t="s">
        <v>47</v>
      </c>
      <c r="L30" s="260">
        <v>0</v>
      </c>
      <c r="M30" s="261"/>
      <c r="N30" s="261"/>
      <c r="O30" s="261"/>
      <c r="W30" s="262">
        <f>ROUND($BD$51,0)</f>
        <v>0</v>
      </c>
      <c r="X30" s="261"/>
      <c r="Y30" s="261"/>
      <c r="Z30" s="261"/>
      <c r="AA30" s="261"/>
      <c r="AB30" s="261"/>
      <c r="AC30" s="261"/>
      <c r="AD30" s="261"/>
      <c r="AE30" s="261"/>
      <c r="AK30" s="262">
        <v>0</v>
      </c>
      <c r="AL30" s="261"/>
      <c r="AM30" s="261"/>
      <c r="AN30" s="261"/>
      <c r="AO30" s="261"/>
      <c r="AQ30" s="29"/>
      <c r="BE30" s="261"/>
    </row>
    <row r="31" spans="2:57" s="6" customFormat="1" ht="7.5" customHeight="1">
      <c r="B31" s="22"/>
      <c r="AQ31" s="25"/>
      <c r="BE31" s="254"/>
    </row>
    <row r="32" spans="2:57" s="6" customFormat="1" ht="27" customHeight="1">
      <c r="B32" s="22"/>
      <c r="C32" s="30"/>
      <c r="D32" s="31" t="s">
        <v>48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49</v>
      </c>
      <c r="U32" s="32"/>
      <c r="V32" s="32"/>
      <c r="W32" s="32"/>
      <c r="X32" s="250" t="s">
        <v>50</v>
      </c>
      <c r="Y32" s="241"/>
      <c r="Z32" s="241"/>
      <c r="AA32" s="241"/>
      <c r="AB32" s="241"/>
      <c r="AC32" s="32"/>
      <c r="AD32" s="32"/>
      <c r="AE32" s="32"/>
      <c r="AF32" s="32"/>
      <c r="AG32" s="32"/>
      <c r="AH32" s="32"/>
      <c r="AI32" s="32"/>
      <c r="AJ32" s="32"/>
      <c r="AK32" s="251">
        <f>SUM($AK$23:$AK$30)</f>
        <v>0</v>
      </c>
      <c r="AL32" s="241"/>
      <c r="AM32" s="241"/>
      <c r="AN32" s="241"/>
      <c r="AO32" s="252"/>
      <c r="AP32" s="30"/>
      <c r="AQ32" s="35"/>
      <c r="BE32" s="254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>
        <f>$K$5</f>
        <v>0</v>
      </c>
      <c r="AR41" s="41"/>
    </row>
    <row r="42" spans="2:44" s="42" customFormat="1" ht="37.5" customHeight="1">
      <c r="B42" s="43"/>
      <c r="C42" s="42" t="s">
        <v>16</v>
      </c>
      <c r="L42" s="253" t="str">
        <f>$K$6</f>
        <v>SŠ A ZŠ OSECKÁ 301 - VÝMĚNA PODLAHOVÝCH KRYTIN (m.č.2.21, 2.22, 2.23, 2.32, 209, 2.10, 2.11, chodby přístavba)</v>
      </c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21</v>
      </c>
      <c r="L44" s="44" t="str">
        <f>IF($K$8="","",$K$8)</f>
        <v>Lipník nad Bečvou</v>
      </c>
      <c r="AI44" s="18" t="s">
        <v>23</v>
      </c>
      <c r="AM44" s="255" t="str">
        <f>IF($AN$8="","",$AN$8)</f>
        <v>26.01.2016</v>
      </c>
      <c r="AN44" s="254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27</v>
      </c>
      <c r="L46" s="16" t="str">
        <f>IF($E$11="","",$E$11)</f>
        <v>SŠ a ZŠ Lipník nad Bečvou, Osecká 301</v>
      </c>
      <c r="AI46" s="18" t="s">
        <v>34</v>
      </c>
      <c r="AM46" s="256" t="str">
        <f>IF($E$17="","",$E$17)</f>
        <v> </v>
      </c>
      <c r="AN46" s="254"/>
      <c r="AO46" s="254"/>
      <c r="AP46" s="254"/>
      <c r="AR46" s="22"/>
      <c r="AS46" s="257" t="s">
        <v>52</v>
      </c>
      <c r="AT46" s="258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259"/>
      <c r="AT47" s="254"/>
      <c r="BD47" s="49"/>
    </row>
    <row r="48" spans="2:56" s="6" customFormat="1" ht="12" customHeight="1">
      <c r="B48" s="22"/>
      <c r="AR48" s="22"/>
      <c r="AS48" s="259"/>
      <c r="AT48" s="254"/>
      <c r="BD48" s="49"/>
    </row>
    <row r="49" spans="2:57" s="6" customFormat="1" ht="30" customHeight="1">
      <c r="B49" s="22"/>
      <c r="C49" s="240" t="s">
        <v>53</v>
      </c>
      <c r="D49" s="241"/>
      <c r="E49" s="241"/>
      <c r="F49" s="241"/>
      <c r="G49" s="241"/>
      <c r="H49" s="32"/>
      <c r="I49" s="242" t="s">
        <v>54</v>
      </c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3" t="s">
        <v>55</v>
      </c>
      <c r="AH49" s="241"/>
      <c r="AI49" s="241"/>
      <c r="AJ49" s="241"/>
      <c r="AK49" s="241"/>
      <c r="AL49" s="241"/>
      <c r="AM49" s="241"/>
      <c r="AN49" s="242" t="s">
        <v>56</v>
      </c>
      <c r="AO49" s="241"/>
      <c r="AP49" s="241"/>
      <c r="AQ49" s="50" t="s">
        <v>57</v>
      </c>
      <c r="AR49" s="22"/>
      <c r="AS49" s="51" t="s">
        <v>58</v>
      </c>
      <c r="AT49" s="52" t="s">
        <v>59</v>
      </c>
      <c r="AU49" s="52" t="s">
        <v>60</v>
      </c>
      <c r="AV49" s="52" t="s">
        <v>61</v>
      </c>
      <c r="AW49" s="52" t="s">
        <v>62</v>
      </c>
      <c r="AX49" s="52" t="s">
        <v>63</v>
      </c>
      <c r="AY49" s="52" t="s">
        <v>64</v>
      </c>
      <c r="AZ49" s="52" t="s">
        <v>65</v>
      </c>
      <c r="BA49" s="52" t="s">
        <v>66</v>
      </c>
      <c r="BB49" s="52" t="s">
        <v>67</v>
      </c>
      <c r="BC49" s="52" t="s">
        <v>68</v>
      </c>
      <c r="BD49" s="53" t="s">
        <v>69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6" t="s">
        <v>70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48">
        <f>ROUND($AG$52,0)</f>
        <v>0</v>
      </c>
      <c r="AH51" s="249"/>
      <c r="AI51" s="249"/>
      <c r="AJ51" s="249"/>
      <c r="AK51" s="249"/>
      <c r="AL51" s="249"/>
      <c r="AM51" s="249"/>
      <c r="AN51" s="248">
        <f>SUM($AG$51,$AT$51)</f>
        <v>0</v>
      </c>
      <c r="AO51" s="249"/>
      <c r="AP51" s="249"/>
      <c r="AQ51" s="58"/>
      <c r="AR51" s="43"/>
      <c r="AS51" s="59">
        <f>ROUND($AS$52,0)</f>
        <v>0</v>
      </c>
      <c r="AT51" s="60">
        <f>ROUND(SUM($AV$51:$AW$51),0)</f>
        <v>0</v>
      </c>
      <c r="AU51" s="61">
        <f>ROUND($AU$52,5)</f>
        <v>0</v>
      </c>
      <c r="AV51" s="60">
        <f>ROUND($AZ$51*$L$26,0)</f>
        <v>0</v>
      </c>
      <c r="AW51" s="60">
        <f>ROUND($BA$51*$L$27,0)</f>
        <v>0</v>
      </c>
      <c r="AX51" s="60">
        <f>ROUND($BB$51*$L$26,0)</f>
        <v>0</v>
      </c>
      <c r="AY51" s="60">
        <f>ROUND($BC$51*$L$27,0)</f>
        <v>0</v>
      </c>
      <c r="AZ51" s="60">
        <f>ROUND($AZ$52,0)</f>
        <v>0</v>
      </c>
      <c r="BA51" s="60">
        <f>ROUND($BA$52,0)</f>
        <v>0</v>
      </c>
      <c r="BB51" s="60">
        <f>ROUND($BB$52,0)</f>
        <v>0</v>
      </c>
      <c r="BC51" s="60">
        <f>ROUND($BC$52,0)</f>
        <v>0</v>
      </c>
      <c r="BD51" s="62">
        <f>ROUND($BD$52,0)</f>
        <v>0</v>
      </c>
      <c r="BS51" s="42" t="s">
        <v>71</v>
      </c>
      <c r="BT51" s="42" t="s">
        <v>72</v>
      </c>
      <c r="BV51" s="42" t="s">
        <v>73</v>
      </c>
      <c r="BW51" s="42" t="s">
        <v>4</v>
      </c>
      <c r="BX51" s="42" t="s">
        <v>74</v>
      </c>
    </row>
    <row r="52" spans="1:76" s="63" customFormat="1" ht="28.5" customHeight="1">
      <c r="A52" s="149" t="s">
        <v>363</v>
      </c>
      <c r="B52" s="64"/>
      <c r="C52" s="65"/>
      <c r="D52" s="246"/>
      <c r="E52" s="247"/>
      <c r="F52" s="247"/>
      <c r="G52" s="247"/>
      <c r="H52" s="247"/>
      <c r="I52" s="65"/>
      <c r="J52" s="246" t="s">
        <v>17</v>
      </c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4">
        <f>'R-016-012 - SŠ A ZŠ OSECK...'!$J$25</f>
        <v>0</v>
      </c>
      <c r="AH52" s="245"/>
      <c r="AI52" s="245"/>
      <c r="AJ52" s="245"/>
      <c r="AK52" s="245"/>
      <c r="AL52" s="245"/>
      <c r="AM52" s="245"/>
      <c r="AN52" s="244">
        <f>SUM($AG$52,$AT$52)</f>
        <v>0</v>
      </c>
      <c r="AO52" s="245"/>
      <c r="AP52" s="245"/>
      <c r="AQ52" s="66" t="s">
        <v>75</v>
      </c>
      <c r="AR52" s="64"/>
      <c r="AS52" s="67">
        <v>0</v>
      </c>
      <c r="AT52" s="68">
        <f>ROUND(SUM($AV$52:$AW$52),0)</f>
        <v>0</v>
      </c>
      <c r="AU52" s="69">
        <f>'R-016-012 - SŠ A ZŠ OSECK...'!$P$79</f>
        <v>0</v>
      </c>
      <c r="AV52" s="68">
        <f>'R-016-012 - SŠ A ZŠ OSECK...'!$J$28</f>
        <v>0</v>
      </c>
      <c r="AW52" s="68">
        <f>'R-016-012 - SŠ A ZŠ OSECK...'!$J$29</f>
        <v>0</v>
      </c>
      <c r="AX52" s="68">
        <f>'R-016-012 - SŠ A ZŠ OSECK...'!$J$30</f>
        <v>0</v>
      </c>
      <c r="AY52" s="68">
        <f>'R-016-012 - SŠ A ZŠ OSECK...'!$J$31</f>
        <v>0</v>
      </c>
      <c r="AZ52" s="68">
        <f>'R-016-012 - SŠ A ZŠ OSECK...'!$F$28</f>
        <v>0</v>
      </c>
      <c r="BA52" s="68">
        <f>'R-016-012 - SŠ A ZŠ OSECK...'!$F$29</f>
        <v>0</v>
      </c>
      <c r="BB52" s="68">
        <f>'R-016-012 - SŠ A ZŠ OSECK...'!$F$30</f>
        <v>0</v>
      </c>
      <c r="BC52" s="68">
        <f>'R-016-012 - SŠ A ZŠ OSECK...'!$F$31</f>
        <v>0</v>
      </c>
      <c r="BD52" s="70">
        <f>'R-016-012 - SŠ A ZŠ OSECK...'!$F$32</f>
        <v>0</v>
      </c>
      <c r="BT52" s="63" t="s">
        <v>8</v>
      </c>
      <c r="BU52" s="63" t="s">
        <v>76</v>
      </c>
      <c r="BV52" s="63" t="s">
        <v>73</v>
      </c>
      <c r="BW52" s="63" t="s">
        <v>4</v>
      </c>
      <c r="BX52" s="63" t="s">
        <v>74</v>
      </c>
    </row>
    <row r="53" spans="2:44" s="6" customFormat="1" ht="30.75" customHeight="1">
      <c r="B53" s="22"/>
      <c r="AR53" s="22"/>
    </row>
    <row r="54" spans="2:44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22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R-016-012 - SŠ A ZŠ OSECK...'!C2" tooltip="R-016-012 - SŠ A ZŠ OSECK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1"/>
  <sheetViews>
    <sheetView showGridLines="0" tabSelected="1" zoomScalePageLayoutView="0" workbookViewId="0" topLeftCell="A1">
      <pane ySplit="1" topLeftCell="A126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1"/>
      <c r="C1" s="151"/>
      <c r="D1" s="150" t="s">
        <v>1</v>
      </c>
      <c r="E1" s="151"/>
      <c r="F1" s="152" t="s">
        <v>364</v>
      </c>
      <c r="G1" s="271" t="s">
        <v>365</v>
      </c>
      <c r="H1" s="271"/>
      <c r="I1" s="151"/>
      <c r="J1" s="152" t="s">
        <v>366</v>
      </c>
      <c r="K1" s="150" t="s">
        <v>77</v>
      </c>
      <c r="L1" s="152" t="s">
        <v>367</v>
      </c>
      <c r="M1" s="152"/>
      <c r="N1" s="152"/>
      <c r="O1" s="152"/>
      <c r="P1" s="152"/>
      <c r="Q1" s="152"/>
      <c r="R1" s="152"/>
      <c r="S1" s="152"/>
      <c r="T1" s="152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78</v>
      </c>
    </row>
    <row r="4" spans="2:46" s="2" customFormat="1" ht="37.5" customHeight="1">
      <c r="B4" s="10"/>
      <c r="D4" s="11" t="s">
        <v>79</v>
      </c>
      <c r="K4" s="12"/>
      <c r="M4" s="13" t="s">
        <v>11</v>
      </c>
      <c r="AT4" s="2" t="s">
        <v>3</v>
      </c>
    </row>
    <row r="5" spans="2:11" s="2" customFormat="1" ht="7.5" customHeight="1">
      <c r="B5" s="10"/>
      <c r="K5" s="12"/>
    </row>
    <row r="6" spans="2:11" s="6" customFormat="1" ht="15.75" customHeight="1">
      <c r="B6" s="22"/>
      <c r="D6" s="18" t="s">
        <v>16</v>
      </c>
      <c r="K6" s="25"/>
    </row>
    <row r="7" spans="2:11" s="6" customFormat="1" ht="37.5" customHeight="1">
      <c r="B7" s="22"/>
      <c r="E7" s="253" t="s">
        <v>17</v>
      </c>
      <c r="F7" s="254"/>
      <c r="G7" s="254"/>
      <c r="H7" s="254"/>
      <c r="K7" s="25"/>
    </row>
    <row r="8" spans="2:11" s="6" customFormat="1" ht="14.25" customHeight="1">
      <c r="B8" s="22"/>
      <c r="K8" s="25"/>
    </row>
    <row r="9" spans="2:11" s="6" customFormat="1" ht="15" customHeight="1">
      <c r="B9" s="22"/>
      <c r="D9" s="18" t="s">
        <v>19</v>
      </c>
      <c r="F9" s="16"/>
      <c r="I9" s="18" t="s">
        <v>20</v>
      </c>
      <c r="J9" s="16"/>
      <c r="K9" s="25"/>
    </row>
    <row r="10" spans="2:11" s="6" customFormat="1" ht="15" customHeight="1">
      <c r="B10" s="22"/>
      <c r="D10" s="18" t="s">
        <v>21</v>
      </c>
      <c r="F10" s="16" t="s">
        <v>22</v>
      </c>
      <c r="I10" s="18" t="s">
        <v>23</v>
      </c>
      <c r="J10" s="45" t="str">
        <f>'Rekapitulace stavby'!$AN$8</f>
        <v>26.01.2016</v>
      </c>
      <c r="K10" s="25"/>
    </row>
    <row r="11" spans="2:11" s="6" customFormat="1" ht="12" customHeight="1">
      <c r="B11" s="22"/>
      <c r="K11" s="25"/>
    </row>
    <row r="12" spans="2:11" s="6" customFormat="1" ht="15" customHeight="1">
      <c r="B12" s="22"/>
      <c r="D12" s="18" t="s">
        <v>27</v>
      </c>
      <c r="I12" s="18" t="s">
        <v>28</v>
      </c>
      <c r="J12" s="16" t="s">
        <v>29</v>
      </c>
      <c r="K12" s="25"/>
    </row>
    <row r="13" spans="2:11" s="6" customFormat="1" ht="18.75" customHeight="1">
      <c r="B13" s="22"/>
      <c r="E13" s="16" t="s">
        <v>30</v>
      </c>
      <c r="I13" s="18" t="s">
        <v>31</v>
      </c>
      <c r="J13" s="16"/>
      <c r="K13" s="25"/>
    </row>
    <row r="14" spans="2:11" s="6" customFormat="1" ht="7.5" customHeight="1">
      <c r="B14" s="22"/>
      <c r="K14" s="25"/>
    </row>
    <row r="15" spans="2:11" s="6" customFormat="1" ht="15" customHeight="1">
      <c r="B15" s="22"/>
      <c r="D15" s="18" t="s">
        <v>32</v>
      </c>
      <c r="I15" s="18" t="s">
        <v>28</v>
      </c>
      <c r="J15" s="16">
        <f>IF('Rekapitulace stavby'!$AN$13="Vyplň údaj","",IF('Rekapitulace stavby'!$AN$13="","",'Rekapitulace stavby'!$AN$13))</f>
      </c>
      <c r="K15" s="25"/>
    </row>
    <row r="16" spans="2:11" s="6" customFormat="1" ht="18.75" customHeight="1">
      <c r="B16" s="22"/>
      <c r="E16" s="16">
        <f>IF('Rekapitulace stavby'!$E$14="Vyplň údaj","",IF('Rekapitulace stavby'!$E$14="","",'Rekapitulace stavby'!$E$14))</f>
      </c>
      <c r="I16" s="18" t="s">
        <v>31</v>
      </c>
      <c r="J16" s="16">
        <f>IF('Rekapitulace stavby'!$AN$14="Vyplň údaj","",IF('Rekapitulace stavby'!$AN$14="","",'Rekapitulace stavby'!$AN$14))</f>
      </c>
      <c r="K16" s="25"/>
    </row>
    <row r="17" spans="2:11" s="6" customFormat="1" ht="7.5" customHeight="1">
      <c r="B17" s="22"/>
      <c r="K17" s="25"/>
    </row>
    <row r="18" spans="2:11" s="6" customFormat="1" ht="15" customHeight="1">
      <c r="B18" s="22"/>
      <c r="D18" s="18" t="s">
        <v>34</v>
      </c>
      <c r="I18" s="18" t="s">
        <v>28</v>
      </c>
      <c r="J18" s="16">
        <f>IF('Rekapitulace stavby'!$AN$16="","",'Rekapitulace stavby'!$AN$16)</f>
      </c>
      <c r="K18" s="25"/>
    </row>
    <row r="19" spans="2:11" s="6" customFormat="1" ht="18.75" customHeight="1">
      <c r="B19" s="22"/>
      <c r="E19" s="16" t="str">
        <f>IF('Rekapitulace stavby'!$E$17="","",'Rekapitulace stavby'!$E$17)</f>
        <v> </v>
      </c>
      <c r="I19" s="18" t="s">
        <v>31</v>
      </c>
      <c r="J19" s="16">
        <f>IF('Rekapitulace stavby'!$AN$17="","",'Rekapitulace stavby'!$AN$17)</f>
      </c>
      <c r="K19" s="25"/>
    </row>
    <row r="20" spans="2:11" s="6" customFormat="1" ht="7.5" customHeight="1">
      <c r="B20" s="22"/>
      <c r="K20" s="25"/>
    </row>
    <row r="21" spans="2:11" s="6" customFormat="1" ht="15" customHeight="1">
      <c r="B21" s="22"/>
      <c r="D21" s="18" t="s">
        <v>37</v>
      </c>
      <c r="K21" s="25"/>
    </row>
    <row r="22" spans="2:11" s="71" customFormat="1" ht="15.75" customHeight="1">
      <c r="B22" s="72"/>
      <c r="E22" s="266"/>
      <c r="F22" s="270"/>
      <c r="G22" s="270"/>
      <c r="H22" s="270"/>
      <c r="K22" s="73"/>
    </row>
    <row r="23" spans="2:11" s="6" customFormat="1" ht="7.5" customHeight="1">
      <c r="B23" s="22"/>
      <c r="K23" s="25"/>
    </row>
    <row r="24" spans="2:11" s="6" customFormat="1" ht="7.5" customHeight="1">
      <c r="B24" s="22"/>
      <c r="D24" s="46"/>
      <c r="E24" s="46"/>
      <c r="F24" s="46"/>
      <c r="G24" s="46"/>
      <c r="H24" s="46"/>
      <c r="I24" s="46"/>
      <c r="J24" s="46"/>
      <c r="K24" s="74"/>
    </row>
    <row r="25" spans="2:11" s="6" customFormat="1" ht="26.25" customHeight="1">
      <c r="B25" s="22"/>
      <c r="D25" s="75" t="s">
        <v>38</v>
      </c>
      <c r="J25" s="57">
        <f>ROUND($J$79,0)</f>
        <v>0</v>
      </c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4"/>
    </row>
    <row r="27" spans="2:11" s="6" customFormat="1" ht="15" customHeight="1">
      <c r="B27" s="22"/>
      <c r="F27" s="26" t="s">
        <v>40</v>
      </c>
      <c r="I27" s="26" t="s">
        <v>39</v>
      </c>
      <c r="J27" s="26" t="s">
        <v>41</v>
      </c>
      <c r="K27" s="25"/>
    </row>
    <row r="28" spans="2:11" s="6" customFormat="1" ht="15" customHeight="1">
      <c r="B28" s="22"/>
      <c r="D28" s="28" t="s">
        <v>42</v>
      </c>
      <c r="E28" s="28" t="s">
        <v>43</v>
      </c>
      <c r="F28" s="76">
        <f>ROUND(SUM($BE$79:$BE$180),0)</f>
        <v>0</v>
      </c>
      <c r="I28" s="77">
        <v>0.21</v>
      </c>
      <c r="J28" s="76">
        <f>ROUND(ROUND((SUM($BE$79:$BE$180)),0)*$I$28,0)</f>
        <v>0</v>
      </c>
      <c r="K28" s="25"/>
    </row>
    <row r="29" spans="2:11" s="6" customFormat="1" ht="15" customHeight="1">
      <c r="B29" s="22"/>
      <c r="E29" s="28" t="s">
        <v>44</v>
      </c>
      <c r="F29" s="76">
        <f>ROUND(SUM($BF$79:$BF$180),0)</f>
        <v>0</v>
      </c>
      <c r="I29" s="77">
        <v>0.15</v>
      </c>
      <c r="J29" s="76">
        <f>ROUND(ROUND((SUM($BF$79:$BF$180)),0)*$I$29,0)</f>
        <v>0</v>
      </c>
      <c r="K29" s="25"/>
    </row>
    <row r="30" spans="2:11" s="6" customFormat="1" ht="15" customHeight="1" hidden="1">
      <c r="B30" s="22"/>
      <c r="E30" s="28" t="s">
        <v>45</v>
      </c>
      <c r="F30" s="76">
        <f>ROUND(SUM($BG$79:$BG$180),0)</f>
        <v>0</v>
      </c>
      <c r="I30" s="77">
        <v>0.21</v>
      </c>
      <c r="J30" s="76">
        <v>0</v>
      </c>
      <c r="K30" s="25"/>
    </row>
    <row r="31" spans="2:11" s="6" customFormat="1" ht="15" customHeight="1" hidden="1">
      <c r="B31" s="22"/>
      <c r="E31" s="28" t="s">
        <v>46</v>
      </c>
      <c r="F31" s="76">
        <f>ROUND(SUM($BH$79:$BH$180),0)</f>
        <v>0</v>
      </c>
      <c r="I31" s="77">
        <v>0.15</v>
      </c>
      <c r="J31" s="76">
        <v>0</v>
      </c>
      <c r="K31" s="25"/>
    </row>
    <row r="32" spans="2:11" s="6" customFormat="1" ht="15" customHeight="1" hidden="1">
      <c r="B32" s="22"/>
      <c r="E32" s="28" t="s">
        <v>47</v>
      </c>
      <c r="F32" s="76">
        <f>ROUND(SUM($BI$79:$BI$180),0)</f>
        <v>0</v>
      </c>
      <c r="I32" s="77">
        <v>0</v>
      </c>
      <c r="J32" s="76">
        <v>0</v>
      </c>
      <c r="K32" s="25"/>
    </row>
    <row r="33" spans="2:11" s="6" customFormat="1" ht="7.5" customHeight="1">
      <c r="B33" s="22"/>
      <c r="K33" s="25"/>
    </row>
    <row r="34" spans="2:11" s="6" customFormat="1" ht="26.25" customHeight="1">
      <c r="B34" s="22"/>
      <c r="C34" s="30"/>
      <c r="D34" s="31" t="s">
        <v>48</v>
      </c>
      <c r="E34" s="32"/>
      <c r="F34" s="32"/>
      <c r="G34" s="78" t="s">
        <v>49</v>
      </c>
      <c r="H34" s="33" t="s">
        <v>50</v>
      </c>
      <c r="I34" s="32"/>
      <c r="J34" s="34">
        <f>SUM($J$25:$J$32)</f>
        <v>0</v>
      </c>
      <c r="K34" s="79"/>
    </row>
    <row r="35" spans="2:11" s="6" customFormat="1" ht="15" customHeight="1">
      <c r="B35" s="36"/>
      <c r="C35" s="37"/>
      <c r="D35" s="37"/>
      <c r="E35" s="37"/>
      <c r="F35" s="37"/>
      <c r="G35" s="37"/>
      <c r="H35" s="37"/>
      <c r="I35" s="37"/>
      <c r="J35" s="37"/>
      <c r="K35" s="38"/>
    </row>
    <row r="39" spans="2:11" s="6" customFormat="1" ht="7.5" customHeight="1">
      <c r="B39" s="39"/>
      <c r="C39" s="40"/>
      <c r="D39" s="40"/>
      <c r="E39" s="40"/>
      <c r="F39" s="40"/>
      <c r="G39" s="40"/>
      <c r="H39" s="40"/>
      <c r="I39" s="40"/>
      <c r="J39" s="40"/>
      <c r="K39" s="80"/>
    </row>
    <row r="40" spans="2:11" s="6" customFormat="1" ht="37.5" customHeight="1">
      <c r="B40" s="22"/>
      <c r="C40" s="11" t="s">
        <v>80</v>
      </c>
      <c r="K40" s="25"/>
    </row>
    <row r="41" spans="2:11" s="6" customFormat="1" ht="7.5" customHeight="1">
      <c r="B41" s="22"/>
      <c r="K41" s="25"/>
    </row>
    <row r="42" spans="2:11" s="6" customFormat="1" ht="15" customHeight="1">
      <c r="B42" s="22"/>
      <c r="C42" s="18" t="s">
        <v>16</v>
      </c>
      <c r="K42" s="25"/>
    </row>
    <row r="43" spans="2:11" s="6" customFormat="1" ht="36" customHeight="1">
      <c r="B43" s="22"/>
      <c r="E43" s="253" t="str">
        <f>$E$7</f>
        <v>SŠ A ZŠ OSECKÁ 301 - VÝMĚNA PODLAHOVÝCH KRYTIN (m.č.2.21, 2.22, 2.23, 2.32, 209, 2.10, 2.11, chodby přístavba)</v>
      </c>
      <c r="F43" s="254"/>
      <c r="G43" s="254"/>
      <c r="H43" s="254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21</v>
      </c>
      <c r="F45" s="16" t="str">
        <f>$F$10</f>
        <v>Lipník nad Bečvou</v>
      </c>
      <c r="I45" s="18" t="s">
        <v>23</v>
      </c>
      <c r="J45" s="45" t="str">
        <f>IF($J$10="","",$J$10)</f>
        <v>26.01.2016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27</v>
      </c>
      <c r="F47" s="16" t="str">
        <f>$E$13</f>
        <v>SŠ a ZŠ Lipník nad Bečvou, Osecká 301</v>
      </c>
      <c r="I47" s="18" t="s">
        <v>34</v>
      </c>
      <c r="J47" s="16" t="str">
        <f>$E$19</f>
        <v> </v>
      </c>
      <c r="K47" s="25"/>
    </row>
    <row r="48" spans="2:11" s="6" customFormat="1" ht="15" customHeight="1">
      <c r="B48" s="22"/>
      <c r="C48" s="18" t="s">
        <v>32</v>
      </c>
      <c r="F48" s="16">
        <f>IF($E$16="","",$E$16)</f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1" t="s">
        <v>81</v>
      </c>
      <c r="D50" s="30"/>
      <c r="E50" s="30"/>
      <c r="F50" s="30"/>
      <c r="G50" s="30"/>
      <c r="H50" s="30"/>
      <c r="I50" s="30"/>
      <c r="J50" s="82" t="s">
        <v>82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83</v>
      </c>
      <c r="J52" s="57">
        <f>$J$79</f>
        <v>0</v>
      </c>
      <c r="K52" s="25"/>
      <c r="AU52" s="6" t="s">
        <v>84</v>
      </c>
    </row>
    <row r="53" spans="2:11" s="83" customFormat="1" ht="25.5" customHeight="1">
      <c r="B53" s="84"/>
      <c r="D53" s="85" t="s">
        <v>85</v>
      </c>
      <c r="E53" s="85"/>
      <c r="F53" s="85"/>
      <c r="G53" s="85"/>
      <c r="H53" s="85"/>
      <c r="I53" s="85"/>
      <c r="J53" s="86">
        <f>$J$80</f>
        <v>0</v>
      </c>
      <c r="K53" s="87"/>
    </row>
    <row r="54" spans="2:11" s="88" customFormat="1" ht="21" customHeight="1">
      <c r="B54" s="89"/>
      <c r="D54" s="90" t="s">
        <v>86</v>
      </c>
      <c r="E54" s="90"/>
      <c r="F54" s="90"/>
      <c r="G54" s="90"/>
      <c r="H54" s="90"/>
      <c r="I54" s="90"/>
      <c r="J54" s="91">
        <f>$J$81</f>
        <v>0</v>
      </c>
      <c r="K54" s="92"/>
    </row>
    <row r="55" spans="2:11" s="88" customFormat="1" ht="21" customHeight="1">
      <c r="B55" s="89"/>
      <c r="D55" s="90" t="s">
        <v>87</v>
      </c>
      <c r="E55" s="90"/>
      <c r="F55" s="90"/>
      <c r="G55" s="90"/>
      <c r="H55" s="90"/>
      <c r="I55" s="90"/>
      <c r="J55" s="91">
        <f>$J$84</f>
        <v>0</v>
      </c>
      <c r="K55" s="92"/>
    </row>
    <row r="56" spans="2:11" s="83" customFormat="1" ht="25.5" customHeight="1">
      <c r="B56" s="84"/>
      <c r="D56" s="85" t="s">
        <v>88</v>
      </c>
      <c r="E56" s="85"/>
      <c r="F56" s="85"/>
      <c r="G56" s="85"/>
      <c r="H56" s="85"/>
      <c r="I56" s="85"/>
      <c r="J56" s="86">
        <f>$J$93</f>
        <v>0</v>
      </c>
      <c r="K56" s="87"/>
    </row>
    <row r="57" spans="2:11" s="88" customFormat="1" ht="21" customHeight="1">
      <c r="B57" s="89"/>
      <c r="D57" s="90" t="s">
        <v>89</v>
      </c>
      <c r="E57" s="90"/>
      <c r="F57" s="90"/>
      <c r="G57" s="90"/>
      <c r="H57" s="90"/>
      <c r="I57" s="90"/>
      <c r="J57" s="91">
        <f>$J$94</f>
        <v>0</v>
      </c>
      <c r="K57" s="92"/>
    </row>
    <row r="58" spans="2:11" s="88" customFormat="1" ht="21" customHeight="1">
      <c r="B58" s="89"/>
      <c r="D58" s="90" t="s">
        <v>90</v>
      </c>
      <c r="E58" s="90"/>
      <c r="F58" s="90"/>
      <c r="G58" s="90"/>
      <c r="H58" s="90"/>
      <c r="I58" s="90"/>
      <c r="J58" s="91">
        <f>$J$104</f>
        <v>0</v>
      </c>
      <c r="K58" s="92"/>
    </row>
    <row r="59" spans="2:11" s="88" customFormat="1" ht="21" customHeight="1">
      <c r="B59" s="89"/>
      <c r="D59" s="90" t="s">
        <v>91</v>
      </c>
      <c r="E59" s="90"/>
      <c r="F59" s="90"/>
      <c r="G59" s="90"/>
      <c r="H59" s="90"/>
      <c r="I59" s="90"/>
      <c r="J59" s="91">
        <f>$J$115</f>
        <v>0</v>
      </c>
      <c r="K59" s="92"/>
    </row>
    <row r="60" spans="2:11" s="88" customFormat="1" ht="21" customHeight="1">
      <c r="B60" s="89"/>
      <c r="D60" s="90" t="s">
        <v>92</v>
      </c>
      <c r="E60" s="90"/>
      <c r="F60" s="90"/>
      <c r="G60" s="90"/>
      <c r="H60" s="90"/>
      <c r="I60" s="90"/>
      <c r="J60" s="91">
        <f>$J$138</f>
        <v>0</v>
      </c>
      <c r="K60" s="92"/>
    </row>
    <row r="61" spans="2:11" s="88" customFormat="1" ht="21" customHeight="1">
      <c r="B61" s="89"/>
      <c r="D61" s="90" t="s">
        <v>93</v>
      </c>
      <c r="E61" s="90"/>
      <c r="F61" s="90"/>
      <c r="G61" s="90"/>
      <c r="H61" s="90"/>
      <c r="I61" s="90"/>
      <c r="J61" s="91">
        <f>$J$178</f>
        <v>0</v>
      </c>
      <c r="K61" s="92"/>
    </row>
    <row r="62" spans="2:11" s="6" customFormat="1" ht="22.5" customHeight="1">
      <c r="B62" s="22"/>
      <c r="K62" s="25"/>
    </row>
    <row r="63" spans="2:1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8"/>
    </row>
    <row r="67" spans="2:12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22"/>
    </row>
    <row r="68" spans="2:12" s="6" customFormat="1" ht="37.5" customHeight="1">
      <c r="B68" s="22"/>
      <c r="C68" s="11" t="s">
        <v>94</v>
      </c>
      <c r="L68" s="22"/>
    </row>
    <row r="69" spans="2:12" s="6" customFormat="1" ht="7.5" customHeight="1">
      <c r="B69" s="22"/>
      <c r="L69" s="22"/>
    </row>
    <row r="70" spans="2:12" s="6" customFormat="1" ht="15" customHeight="1">
      <c r="B70" s="22"/>
      <c r="C70" s="18" t="s">
        <v>16</v>
      </c>
      <c r="L70" s="22"/>
    </row>
    <row r="71" spans="2:12" s="6" customFormat="1" ht="36" customHeight="1">
      <c r="B71" s="22"/>
      <c r="E71" s="253" t="str">
        <f>$E$7</f>
        <v>SŠ A ZŠ OSECKÁ 301 - VÝMĚNA PODLAHOVÝCH KRYTIN (m.č.2.21, 2.22, 2.23, 2.32, 209, 2.10, 2.11, chodby přístavba)</v>
      </c>
      <c r="F71" s="254"/>
      <c r="G71" s="254"/>
      <c r="H71" s="254"/>
      <c r="L71" s="22"/>
    </row>
    <row r="72" spans="2:12" s="6" customFormat="1" ht="7.5" customHeight="1">
      <c r="B72" s="22"/>
      <c r="L72" s="22"/>
    </row>
    <row r="73" spans="2:12" s="6" customFormat="1" ht="18.75" customHeight="1">
      <c r="B73" s="22"/>
      <c r="C73" s="18" t="s">
        <v>21</v>
      </c>
      <c r="F73" s="16" t="str">
        <f>$F$10</f>
        <v>Lipník nad Bečvou</v>
      </c>
      <c r="I73" s="18" t="s">
        <v>23</v>
      </c>
      <c r="J73" s="45" t="str">
        <f>IF($J$10="","",$J$10)</f>
        <v>26.01.2016</v>
      </c>
      <c r="L73" s="22"/>
    </row>
    <row r="74" spans="2:12" s="6" customFormat="1" ht="7.5" customHeight="1">
      <c r="B74" s="22"/>
      <c r="L74" s="22"/>
    </row>
    <row r="75" spans="2:12" s="6" customFormat="1" ht="15.75" customHeight="1">
      <c r="B75" s="22"/>
      <c r="C75" s="18" t="s">
        <v>27</v>
      </c>
      <c r="F75" s="16" t="str">
        <f>$E$13</f>
        <v>SŠ a ZŠ Lipník nad Bečvou, Osecká 301</v>
      </c>
      <c r="I75" s="18" t="s">
        <v>34</v>
      </c>
      <c r="J75" s="16" t="str">
        <f>$E$19</f>
        <v> </v>
      </c>
      <c r="L75" s="22"/>
    </row>
    <row r="76" spans="2:12" s="6" customFormat="1" ht="15" customHeight="1">
      <c r="B76" s="22"/>
      <c r="C76" s="18" t="s">
        <v>32</v>
      </c>
      <c r="F76" s="16">
        <f>IF($E$16="","",$E$16)</f>
      </c>
      <c r="L76" s="22"/>
    </row>
    <row r="77" spans="2:12" s="6" customFormat="1" ht="11.25" customHeight="1">
      <c r="B77" s="22"/>
      <c r="L77" s="22"/>
    </row>
    <row r="78" spans="2:20" s="93" customFormat="1" ht="30" customHeight="1">
      <c r="B78" s="94"/>
      <c r="C78" s="95" t="s">
        <v>95</v>
      </c>
      <c r="D78" s="96" t="s">
        <v>57</v>
      </c>
      <c r="E78" s="96" t="s">
        <v>53</v>
      </c>
      <c r="F78" s="96" t="s">
        <v>96</v>
      </c>
      <c r="G78" s="96" t="s">
        <v>97</v>
      </c>
      <c r="H78" s="96" t="s">
        <v>98</v>
      </c>
      <c r="I78" s="96" t="s">
        <v>99</v>
      </c>
      <c r="J78" s="96" t="s">
        <v>100</v>
      </c>
      <c r="K78" s="97" t="s">
        <v>101</v>
      </c>
      <c r="L78" s="94"/>
      <c r="M78" s="51" t="s">
        <v>102</v>
      </c>
      <c r="N78" s="52" t="s">
        <v>42</v>
      </c>
      <c r="O78" s="52" t="s">
        <v>103</v>
      </c>
      <c r="P78" s="52" t="s">
        <v>104</v>
      </c>
      <c r="Q78" s="52" t="s">
        <v>105</v>
      </c>
      <c r="R78" s="52" t="s">
        <v>106</v>
      </c>
      <c r="S78" s="52" t="s">
        <v>107</v>
      </c>
      <c r="T78" s="53" t="s">
        <v>108</v>
      </c>
    </row>
    <row r="79" spans="2:63" s="6" customFormat="1" ht="30" customHeight="1">
      <c r="B79" s="22"/>
      <c r="C79" s="56" t="s">
        <v>83</v>
      </c>
      <c r="J79" s="98">
        <f>$BK$79</f>
        <v>0</v>
      </c>
      <c r="L79" s="22"/>
      <c r="M79" s="55"/>
      <c r="N79" s="46"/>
      <c r="O79" s="46"/>
      <c r="P79" s="99">
        <f>$P$80+$P$93</f>
        <v>0</v>
      </c>
      <c r="Q79" s="46"/>
      <c r="R79" s="99">
        <f>$R$80+$R$93</f>
        <v>8.93208533</v>
      </c>
      <c r="S79" s="46"/>
      <c r="T79" s="100">
        <f>$T$80+$T$93</f>
        <v>1.374295</v>
      </c>
      <c r="AT79" s="6" t="s">
        <v>71</v>
      </c>
      <c r="AU79" s="6" t="s">
        <v>84</v>
      </c>
      <c r="BK79" s="101">
        <f>$BK$80+$BK$93</f>
        <v>0</v>
      </c>
    </row>
    <row r="80" spans="2:63" s="102" customFormat="1" ht="37.5" customHeight="1">
      <c r="B80" s="103"/>
      <c r="D80" s="104" t="s">
        <v>71</v>
      </c>
      <c r="E80" s="105" t="s">
        <v>109</v>
      </c>
      <c r="F80" s="105" t="s">
        <v>110</v>
      </c>
      <c r="J80" s="106">
        <f>$BK$80</f>
        <v>0</v>
      </c>
      <c r="L80" s="103"/>
      <c r="M80" s="107"/>
      <c r="P80" s="108">
        <f>$P$81+$P$84</f>
        <v>0</v>
      </c>
      <c r="R80" s="108">
        <f>$R$81+$R$84</f>
        <v>0.6254700000000001</v>
      </c>
      <c r="T80" s="109">
        <f>$T$81+$T$84</f>
        <v>0</v>
      </c>
      <c r="AR80" s="104" t="s">
        <v>8</v>
      </c>
      <c r="AT80" s="104" t="s">
        <v>71</v>
      </c>
      <c r="AU80" s="104" t="s">
        <v>72</v>
      </c>
      <c r="AY80" s="104" t="s">
        <v>111</v>
      </c>
      <c r="BK80" s="110">
        <f>$BK$81+$BK$84</f>
        <v>0</v>
      </c>
    </row>
    <row r="81" spans="2:63" s="102" customFormat="1" ht="21" customHeight="1">
      <c r="B81" s="103"/>
      <c r="D81" s="104" t="s">
        <v>71</v>
      </c>
      <c r="E81" s="111" t="s">
        <v>112</v>
      </c>
      <c r="F81" s="111" t="s">
        <v>113</v>
      </c>
      <c r="J81" s="112">
        <f>$BK$81</f>
        <v>0</v>
      </c>
      <c r="L81" s="103"/>
      <c r="M81" s="107"/>
      <c r="P81" s="108">
        <f>SUM($P$82:$P$83)</f>
        <v>0</v>
      </c>
      <c r="R81" s="108">
        <f>SUM($R$82:$R$83)</f>
        <v>0.6254700000000001</v>
      </c>
      <c r="T81" s="109">
        <f>SUM($T$82:$T$83)</f>
        <v>0</v>
      </c>
      <c r="AR81" s="104" t="s">
        <v>8</v>
      </c>
      <c r="AT81" s="104" t="s">
        <v>71</v>
      </c>
      <c r="AU81" s="104" t="s">
        <v>8</v>
      </c>
      <c r="AY81" s="104" t="s">
        <v>111</v>
      </c>
      <c r="BK81" s="110">
        <f>SUM($BK$82:$BK$83)</f>
        <v>0</v>
      </c>
    </row>
    <row r="82" spans="2:65" s="6" customFormat="1" ht="15.75" customHeight="1">
      <c r="B82" s="22"/>
      <c r="C82" s="113" t="s">
        <v>8</v>
      </c>
      <c r="D82" s="113" t="s">
        <v>114</v>
      </c>
      <c r="E82" s="114" t="s">
        <v>115</v>
      </c>
      <c r="F82" s="115" t="s">
        <v>116</v>
      </c>
      <c r="G82" s="116" t="s">
        <v>117</v>
      </c>
      <c r="H82" s="117">
        <v>416.98</v>
      </c>
      <c r="I82" s="118"/>
      <c r="J82" s="119">
        <f>ROUND($I$82*$H$82,0)</f>
        <v>0</v>
      </c>
      <c r="K82" s="115" t="s">
        <v>118</v>
      </c>
      <c r="L82" s="22"/>
      <c r="M82" s="120"/>
      <c r="N82" s="121" t="s">
        <v>43</v>
      </c>
      <c r="P82" s="122">
        <f>$O$82*$H$82</f>
        <v>0</v>
      </c>
      <c r="Q82" s="122">
        <v>0.0015</v>
      </c>
      <c r="R82" s="122">
        <f>$Q$82*$H$82</f>
        <v>0.6254700000000001</v>
      </c>
      <c r="S82" s="122">
        <v>0</v>
      </c>
      <c r="T82" s="123">
        <f>$S$82*$H$82</f>
        <v>0</v>
      </c>
      <c r="AR82" s="71" t="s">
        <v>119</v>
      </c>
      <c r="AT82" s="71" t="s">
        <v>114</v>
      </c>
      <c r="AU82" s="71" t="s">
        <v>78</v>
      </c>
      <c r="AY82" s="6" t="s">
        <v>111</v>
      </c>
      <c r="BE82" s="124">
        <f>IF($N$82="základní",$J$82,0)</f>
        <v>0</v>
      </c>
      <c r="BF82" s="124">
        <f>IF($N$82="snížená",$J$82,0)</f>
        <v>0</v>
      </c>
      <c r="BG82" s="124">
        <f>IF($N$82="zákl. přenesená",$J$82,0)</f>
        <v>0</v>
      </c>
      <c r="BH82" s="124">
        <f>IF($N$82="sníž. přenesená",$J$82,0)</f>
        <v>0</v>
      </c>
      <c r="BI82" s="124">
        <f>IF($N$82="nulová",$J$82,0)</f>
        <v>0</v>
      </c>
      <c r="BJ82" s="71" t="s">
        <v>8</v>
      </c>
      <c r="BK82" s="124">
        <f>ROUND($I$82*$H$82,0)</f>
        <v>0</v>
      </c>
      <c r="BL82" s="71" t="s">
        <v>119</v>
      </c>
      <c r="BM82" s="71" t="s">
        <v>120</v>
      </c>
    </row>
    <row r="83" spans="2:47" s="6" customFormat="1" ht="16.5" customHeight="1">
      <c r="B83" s="22"/>
      <c r="D83" s="125" t="s">
        <v>121</v>
      </c>
      <c r="F83" s="126" t="s">
        <v>116</v>
      </c>
      <c r="L83" s="22"/>
      <c r="M83" s="48"/>
      <c r="T83" s="49"/>
      <c r="AT83" s="6" t="s">
        <v>121</v>
      </c>
      <c r="AU83" s="6" t="s">
        <v>78</v>
      </c>
    </row>
    <row r="84" spans="2:63" s="102" customFormat="1" ht="30.75" customHeight="1">
      <c r="B84" s="103"/>
      <c r="D84" s="104" t="s">
        <v>71</v>
      </c>
      <c r="E84" s="111" t="s">
        <v>122</v>
      </c>
      <c r="F84" s="111" t="s">
        <v>123</v>
      </c>
      <c r="J84" s="112">
        <f>$BK$84</f>
        <v>0</v>
      </c>
      <c r="L84" s="103"/>
      <c r="M84" s="107"/>
      <c r="P84" s="108">
        <f>SUM($P$85:$P$92)</f>
        <v>0</v>
      </c>
      <c r="R84" s="108">
        <f>SUM($R$85:$R$92)</f>
        <v>0</v>
      </c>
      <c r="T84" s="109">
        <f>SUM($T$85:$T$92)</f>
        <v>0</v>
      </c>
      <c r="AR84" s="104" t="s">
        <v>8</v>
      </c>
      <c r="AT84" s="104" t="s">
        <v>71</v>
      </c>
      <c r="AU84" s="104" t="s">
        <v>8</v>
      </c>
      <c r="AY84" s="104" t="s">
        <v>111</v>
      </c>
      <c r="BK84" s="110">
        <f>SUM($BK$85:$BK$92)</f>
        <v>0</v>
      </c>
    </row>
    <row r="85" spans="2:65" s="6" customFormat="1" ht="15.75" customHeight="1">
      <c r="B85" s="22"/>
      <c r="C85" s="113" t="s">
        <v>78</v>
      </c>
      <c r="D85" s="113" t="s">
        <v>114</v>
      </c>
      <c r="E85" s="114" t="s">
        <v>124</v>
      </c>
      <c r="F85" s="115" t="s">
        <v>125</v>
      </c>
      <c r="G85" s="116" t="s">
        <v>126</v>
      </c>
      <c r="H85" s="117">
        <v>1.443</v>
      </c>
      <c r="I85" s="118"/>
      <c r="J85" s="119">
        <f>ROUND($I$85*$H$85,0)</f>
        <v>0</v>
      </c>
      <c r="K85" s="115" t="s">
        <v>118</v>
      </c>
      <c r="L85" s="22"/>
      <c r="M85" s="120"/>
      <c r="N85" s="121" t="s">
        <v>43</v>
      </c>
      <c r="P85" s="122">
        <f>$O$85*$H$85</f>
        <v>0</v>
      </c>
      <c r="Q85" s="122">
        <v>0</v>
      </c>
      <c r="R85" s="122">
        <f>$Q$85*$H$85</f>
        <v>0</v>
      </c>
      <c r="S85" s="122">
        <v>0</v>
      </c>
      <c r="T85" s="123">
        <f>$S$85*$H$85</f>
        <v>0</v>
      </c>
      <c r="AR85" s="71" t="s">
        <v>119</v>
      </c>
      <c r="AT85" s="71" t="s">
        <v>114</v>
      </c>
      <c r="AU85" s="71" t="s">
        <v>78</v>
      </c>
      <c r="AY85" s="6" t="s">
        <v>111</v>
      </c>
      <c r="BE85" s="124">
        <f>IF($N$85="základní",$J$85,0)</f>
        <v>0</v>
      </c>
      <c r="BF85" s="124">
        <f>IF($N$85="snížená",$J$85,0)</f>
        <v>0</v>
      </c>
      <c r="BG85" s="124">
        <f>IF($N$85="zákl. přenesená",$J$85,0)</f>
        <v>0</v>
      </c>
      <c r="BH85" s="124">
        <f>IF($N$85="sníž. přenesená",$J$85,0)</f>
        <v>0</v>
      </c>
      <c r="BI85" s="124">
        <f>IF($N$85="nulová",$J$85,0)</f>
        <v>0</v>
      </c>
      <c r="BJ85" s="71" t="s">
        <v>8</v>
      </c>
      <c r="BK85" s="124">
        <f>ROUND($I$85*$H$85,0)</f>
        <v>0</v>
      </c>
      <c r="BL85" s="71" t="s">
        <v>119</v>
      </c>
      <c r="BM85" s="71" t="s">
        <v>127</v>
      </c>
    </row>
    <row r="86" spans="2:47" s="6" customFormat="1" ht="16.5" customHeight="1">
      <c r="B86" s="22"/>
      <c r="D86" s="125" t="s">
        <v>121</v>
      </c>
      <c r="F86" s="126" t="s">
        <v>125</v>
      </c>
      <c r="L86" s="22"/>
      <c r="M86" s="48"/>
      <c r="T86" s="49"/>
      <c r="AT86" s="6" t="s">
        <v>121</v>
      </c>
      <c r="AU86" s="6" t="s">
        <v>78</v>
      </c>
    </row>
    <row r="87" spans="2:65" s="6" customFormat="1" ht="15.75" customHeight="1">
      <c r="B87" s="22"/>
      <c r="C87" s="113" t="s">
        <v>128</v>
      </c>
      <c r="D87" s="113" t="s">
        <v>114</v>
      </c>
      <c r="E87" s="114" t="s">
        <v>129</v>
      </c>
      <c r="F87" s="115" t="s">
        <v>130</v>
      </c>
      <c r="G87" s="116" t="s">
        <v>126</v>
      </c>
      <c r="H87" s="117">
        <v>1.443</v>
      </c>
      <c r="I87" s="118"/>
      <c r="J87" s="119">
        <f>ROUND($I$87*$H$87,0)</f>
        <v>0</v>
      </c>
      <c r="K87" s="115" t="s">
        <v>118</v>
      </c>
      <c r="L87" s="22"/>
      <c r="M87" s="120"/>
      <c r="N87" s="121" t="s">
        <v>43</v>
      </c>
      <c r="P87" s="122">
        <f>$O$87*$H$87</f>
        <v>0</v>
      </c>
      <c r="Q87" s="122">
        <v>0</v>
      </c>
      <c r="R87" s="122">
        <f>$Q$87*$H$87</f>
        <v>0</v>
      </c>
      <c r="S87" s="122">
        <v>0</v>
      </c>
      <c r="T87" s="123">
        <f>$S$87*$H$87</f>
        <v>0</v>
      </c>
      <c r="AR87" s="71" t="s">
        <v>119</v>
      </c>
      <c r="AT87" s="71" t="s">
        <v>114</v>
      </c>
      <c r="AU87" s="71" t="s">
        <v>78</v>
      </c>
      <c r="AY87" s="6" t="s">
        <v>111</v>
      </c>
      <c r="BE87" s="124">
        <f>IF($N$87="základní",$J$87,0)</f>
        <v>0</v>
      </c>
      <c r="BF87" s="124">
        <f>IF($N$87="snížená",$J$87,0)</f>
        <v>0</v>
      </c>
      <c r="BG87" s="124">
        <f>IF($N$87="zákl. přenesená",$J$87,0)</f>
        <v>0</v>
      </c>
      <c r="BH87" s="124">
        <f>IF($N$87="sníž. přenesená",$J$87,0)</f>
        <v>0</v>
      </c>
      <c r="BI87" s="124">
        <f>IF($N$87="nulová",$J$87,0)</f>
        <v>0</v>
      </c>
      <c r="BJ87" s="71" t="s">
        <v>8</v>
      </c>
      <c r="BK87" s="124">
        <f>ROUND($I$87*$H$87,0)</f>
        <v>0</v>
      </c>
      <c r="BL87" s="71" t="s">
        <v>119</v>
      </c>
      <c r="BM87" s="71" t="s">
        <v>131</v>
      </c>
    </row>
    <row r="88" spans="2:47" s="6" customFormat="1" ht="16.5" customHeight="1">
      <c r="B88" s="22"/>
      <c r="D88" s="125" t="s">
        <v>121</v>
      </c>
      <c r="F88" s="126" t="s">
        <v>130</v>
      </c>
      <c r="L88" s="22"/>
      <c r="M88" s="48"/>
      <c r="T88" s="49"/>
      <c r="AT88" s="6" t="s">
        <v>121</v>
      </c>
      <c r="AU88" s="6" t="s">
        <v>78</v>
      </c>
    </row>
    <row r="89" spans="2:65" s="6" customFormat="1" ht="15.75" customHeight="1">
      <c r="B89" s="22"/>
      <c r="C89" s="113" t="s">
        <v>119</v>
      </c>
      <c r="D89" s="113" t="s">
        <v>114</v>
      </c>
      <c r="E89" s="114" t="s">
        <v>132</v>
      </c>
      <c r="F89" s="115" t="s">
        <v>133</v>
      </c>
      <c r="G89" s="116" t="s">
        <v>126</v>
      </c>
      <c r="H89" s="117">
        <v>20.202</v>
      </c>
      <c r="I89" s="118"/>
      <c r="J89" s="119">
        <f>ROUND($I$89*$H$89,0)</f>
        <v>0</v>
      </c>
      <c r="K89" s="115" t="s">
        <v>118</v>
      </c>
      <c r="L89" s="22"/>
      <c r="M89" s="120"/>
      <c r="N89" s="121" t="s">
        <v>43</v>
      </c>
      <c r="P89" s="122">
        <f>$O$89*$H$89</f>
        <v>0</v>
      </c>
      <c r="Q89" s="122">
        <v>0</v>
      </c>
      <c r="R89" s="122">
        <f>$Q$89*$H$89</f>
        <v>0</v>
      </c>
      <c r="S89" s="122">
        <v>0</v>
      </c>
      <c r="T89" s="123">
        <f>$S$89*$H$89</f>
        <v>0</v>
      </c>
      <c r="AR89" s="71" t="s">
        <v>119</v>
      </c>
      <c r="AT89" s="71" t="s">
        <v>114</v>
      </c>
      <c r="AU89" s="71" t="s">
        <v>78</v>
      </c>
      <c r="AY89" s="6" t="s">
        <v>111</v>
      </c>
      <c r="BE89" s="124">
        <f>IF($N$89="základní",$J$89,0)</f>
        <v>0</v>
      </c>
      <c r="BF89" s="124">
        <f>IF($N$89="snížená",$J$89,0)</f>
        <v>0</v>
      </c>
      <c r="BG89" s="124">
        <f>IF($N$89="zákl. přenesená",$J$89,0)</f>
        <v>0</v>
      </c>
      <c r="BH89" s="124">
        <f>IF($N$89="sníž. přenesená",$J$89,0)</f>
        <v>0</v>
      </c>
      <c r="BI89" s="124">
        <f>IF($N$89="nulová",$J$89,0)</f>
        <v>0</v>
      </c>
      <c r="BJ89" s="71" t="s">
        <v>8</v>
      </c>
      <c r="BK89" s="124">
        <f>ROUND($I$89*$H$89,0)</f>
        <v>0</v>
      </c>
      <c r="BL89" s="71" t="s">
        <v>119</v>
      </c>
      <c r="BM89" s="71" t="s">
        <v>134</v>
      </c>
    </row>
    <row r="90" spans="2:47" s="6" customFormat="1" ht="16.5" customHeight="1">
      <c r="B90" s="22"/>
      <c r="D90" s="125" t="s">
        <v>121</v>
      </c>
      <c r="F90" s="126" t="s">
        <v>133</v>
      </c>
      <c r="L90" s="22"/>
      <c r="M90" s="48"/>
      <c r="T90" s="49"/>
      <c r="AT90" s="6" t="s">
        <v>121</v>
      </c>
      <c r="AU90" s="6" t="s">
        <v>78</v>
      </c>
    </row>
    <row r="91" spans="2:65" s="6" customFormat="1" ht="15.75" customHeight="1">
      <c r="B91" s="22"/>
      <c r="C91" s="113" t="s">
        <v>135</v>
      </c>
      <c r="D91" s="113" t="s">
        <v>114</v>
      </c>
      <c r="E91" s="114" t="s">
        <v>136</v>
      </c>
      <c r="F91" s="115" t="s">
        <v>137</v>
      </c>
      <c r="G91" s="116" t="s">
        <v>126</v>
      </c>
      <c r="H91" s="117">
        <v>1.443</v>
      </c>
      <c r="I91" s="118"/>
      <c r="J91" s="119">
        <f>ROUND($I$91*$H$91,0)</f>
        <v>0</v>
      </c>
      <c r="K91" s="115" t="s">
        <v>118</v>
      </c>
      <c r="L91" s="22"/>
      <c r="M91" s="120"/>
      <c r="N91" s="121" t="s">
        <v>43</v>
      </c>
      <c r="P91" s="122">
        <f>$O$91*$H$91</f>
        <v>0</v>
      </c>
      <c r="Q91" s="122">
        <v>0</v>
      </c>
      <c r="R91" s="122">
        <f>$Q$91*$H$91</f>
        <v>0</v>
      </c>
      <c r="S91" s="122">
        <v>0</v>
      </c>
      <c r="T91" s="123">
        <f>$S$91*$H$91</f>
        <v>0</v>
      </c>
      <c r="AR91" s="71" t="s">
        <v>119</v>
      </c>
      <c r="AT91" s="71" t="s">
        <v>114</v>
      </c>
      <c r="AU91" s="71" t="s">
        <v>78</v>
      </c>
      <c r="AY91" s="6" t="s">
        <v>111</v>
      </c>
      <c r="BE91" s="124">
        <f>IF($N$91="základní",$J$91,0)</f>
        <v>0</v>
      </c>
      <c r="BF91" s="124">
        <f>IF($N$91="snížená",$J$91,0)</f>
        <v>0</v>
      </c>
      <c r="BG91" s="124">
        <f>IF($N$91="zákl. přenesená",$J$91,0)</f>
        <v>0</v>
      </c>
      <c r="BH91" s="124">
        <f>IF($N$91="sníž. přenesená",$J$91,0)</f>
        <v>0</v>
      </c>
      <c r="BI91" s="124">
        <f>IF($N$91="nulová",$J$91,0)</f>
        <v>0</v>
      </c>
      <c r="BJ91" s="71" t="s">
        <v>8</v>
      </c>
      <c r="BK91" s="124">
        <f>ROUND($I$91*$H$91,0)</f>
        <v>0</v>
      </c>
      <c r="BL91" s="71" t="s">
        <v>119</v>
      </c>
      <c r="BM91" s="71" t="s">
        <v>138</v>
      </c>
    </row>
    <row r="92" spans="2:47" s="6" customFormat="1" ht="16.5" customHeight="1">
      <c r="B92" s="22"/>
      <c r="D92" s="125" t="s">
        <v>121</v>
      </c>
      <c r="F92" s="126" t="s">
        <v>137</v>
      </c>
      <c r="L92" s="22"/>
      <c r="M92" s="48"/>
      <c r="T92" s="49"/>
      <c r="AT92" s="6" t="s">
        <v>121</v>
      </c>
      <c r="AU92" s="6" t="s">
        <v>78</v>
      </c>
    </row>
    <row r="93" spans="2:63" s="102" customFormat="1" ht="37.5" customHeight="1">
      <c r="B93" s="103"/>
      <c r="D93" s="104" t="s">
        <v>71</v>
      </c>
      <c r="E93" s="105" t="s">
        <v>139</v>
      </c>
      <c r="F93" s="105" t="s">
        <v>140</v>
      </c>
      <c r="J93" s="106">
        <f>$BK$93</f>
        <v>0</v>
      </c>
      <c r="L93" s="103"/>
      <c r="M93" s="107"/>
      <c r="P93" s="108">
        <f>$P$94+$P$104+$P$115+$P$138+$P$178</f>
        <v>0</v>
      </c>
      <c r="R93" s="108">
        <f>$R$94+$R$104+$R$115+$R$138+$R$178</f>
        <v>8.30661533</v>
      </c>
      <c r="T93" s="109">
        <f>$T$94+$T$104+$T$115+$T$138+$T$178</f>
        <v>1.374295</v>
      </c>
      <c r="AR93" s="104" t="s">
        <v>78</v>
      </c>
      <c r="AT93" s="104" t="s">
        <v>71</v>
      </c>
      <c r="AU93" s="104" t="s">
        <v>72</v>
      </c>
      <c r="AY93" s="104" t="s">
        <v>111</v>
      </c>
      <c r="BK93" s="110">
        <f>$BK$94+$BK$104+$BK$115+$BK$138+$BK$178</f>
        <v>0</v>
      </c>
    </row>
    <row r="94" spans="2:63" s="102" customFormat="1" ht="21" customHeight="1">
      <c r="B94" s="103"/>
      <c r="D94" s="104" t="s">
        <v>71</v>
      </c>
      <c r="E94" s="111" t="s">
        <v>141</v>
      </c>
      <c r="F94" s="111" t="s">
        <v>142</v>
      </c>
      <c r="J94" s="112">
        <f>$BK$94</f>
        <v>0</v>
      </c>
      <c r="L94" s="103"/>
      <c r="M94" s="107"/>
      <c r="P94" s="108">
        <f>SUM($P$95:$P$103)</f>
        <v>0</v>
      </c>
      <c r="R94" s="108">
        <f>SUM($R$95:$R$103)</f>
        <v>0</v>
      </c>
      <c r="T94" s="109">
        <f>SUM($T$95:$T$103)</f>
        <v>1.374295</v>
      </c>
      <c r="AR94" s="104" t="s">
        <v>78</v>
      </c>
      <c r="AT94" s="104" t="s">
        <v>71</v>
      </c>
      <c r="AU94" s="104" t="s">
        <v>8</v>
      </c>
      <c r="AY94" s="104" t="s">
        <v>111</v>
      </c>
      <c r="BK94" s="110">
        <f>SUM($BK$95:$BK$103)</f>
        <v>0</v>
      </c>
    </row>
    <row r="95" spans="2:65" s="6" customFormat="1" ht="15.75" customHeight="1">
      <c r="B95" s="22"/>
      <c r="C95" s="113" t="s">
        <v>112</v>
      </c>
      <c r="D95" s="113" t="s">
        <v>114</v>
      </c>
      <c r="E95" s="114" t="s">
        <v>143</v>
      </c>
      <c r="F95" s="115" t="s">
        <v>144</v>
      </c>
      <c r="G95" s="116" t="s">
        <v>117</v>
      </c>
      <c r="H95" s="117">
        <v>13.5</v>
      </c>
      <c r="I95" s="118"/>
      <c r="J95" s="119">
        <f>ROUND($I$95*$H$95,0)</f>
        <v>0</v>
      </c>
      <c r="K95" s="115" t="s">
        <v>145</v>
      </c>
      <c r="L95" s="22"/>
      <c r="M95" s="120"/>
      <c r="N95" s="121" t="s">
        <v>43</v>
      </c>
      <c r="P95" s="122">
        <f>$O$95*$H$95</f>
        <v>0</v>
      </c>
      <c r="Q95" s="122">
        <v>0</v>
      </c>
      <c r="R95" s="122">
        <f>$Q$95*$H$95</f>
        <v>0</v>
      </c>
      <c r="S95" s="122">
        <v>0.0023</v>
      </c>
      <c r="T95" s="123">
        <f>$S$95*$H$95</f>
        <v>0.03105</v>
      </c>
      <c r="AR95" s="71" t="s">
        <v>146</v>
      </c>
      <c r="AT95" s="71" t="s">
        <v>114</v>
      </c>
      <c r="AU95" s="71" t="s">
        <v>78</v>
      </c>
      <c r="AY95" s="6" t="s">
        <v>111</v>
      </c>
      <c r="BE95" s="124">
        <f>IF($N$95="základní",$J$95,0)</f>
        <v>0</v>
      </c>
      <c r="BF95" s="124">
        <f>IF($N$95="snížená",$J$95,0)</f>
        <v>0</v>
      </c>
      <c r="BG95" s="124">
        <f>IF($N$95="zákl. přenesená",$J$95,0)</f>
        <v>0</v>
      </c>
      <c r="BH95" s="124">
        <f>IF($N$95="sníž. přenesená",$J$95,0)</f>
        <v>0</v>
      </c>
      <c r="BI95" s="124">
        <f>IF($N$95="nulová",$J$95,0)</f>
        <v>0</v>
      </c>
      <c r="BJ95" s="71" t="s">
        <v>8</v>
      </c>
      <c r="BK95" s="124">
        <f>ROUND($I$95*$H$95,0)</f>
        <v>0</v>
      </c>
      <c r="BL95" s="71" t="s">
        <v>146</v>
      </c>
      <c r="BM95" s="71" t="s">
        <v>147</v>
      </c>
    </row>
    <row r="96" spans="2:65" s="6" customFormat="1" ht="15.75" customHeight="1">
      <c r="B96" s="22"/>
      <c r="C96" s="116" t="s">
        <v>148</v>
      </c>
      <c r="D96" s="116" t="s">
        <v>114</v>
      </c>
      <c r="E96" s="114" t="s">
        <v>149</v>
      </c>
      <c r="F96" s="115" t="s">
        <v>150</v>
      </c>
      <c r="G96" s="116" t="s">
        <v>117</v>
      </c>
      <c r="H96" s="117">
        <v>416.98</v>
      </c>
      <c r="I96" s="118"/>
      <c r="J96" s="119">
        <f>ROUND($I$96*$H$96,0)</f>
        <v>0</v>
      </c>
      <c r="K96" s="115" t="s">
        <v>118</v>
      </c>
      <c r="L96" s="22"/>
      <c r="M96" s="120"/>
      <c r="N96" s="121" t="s">
        <v>43</v>
      </c>
      <c r="P96" s="122">
        <f>$O$96*$H$96</f>
        <v>0</v>
      </c>
      <c r="Q96" s="122">
        <v>0</v>
      </c>
      <c r="R96" s="122">
        <f>$Q$96*$H$96</f>
        <v>0</v>
      </c>
      <c r="S96" s="122">
        <v>0</v>
      </c>
      <c r="T96" s="123">
        <f>$S$96*$H$96</f>
        <v>0</v>
      </c>
      <c r="AR96" s="71" t="s">
        <v>146</v>
      </c>
      <c r="AT96" s="71" t="s">
        <v>114</v>
      </c>
      <c r="AU96" s="71" t="s">
        <v>78</v>
      </c>
      <c r="AY96" s="71" t="s">
        <v>111</v>
      </c>
      <c r="BE96" s="124">
        <f>IF($N$96="základní",$J$96,0)</f>
        <v>0</v>
      </c>
      <c r="BF96" s="124">
        <f>IF($N$96="snížená",$J$96,0)</f>
        <v>0</v>
      </c>
      <c r="BG96" s="124">
        <f>IF($N$96="zákl. přenesená",$J$96,0)</f>
        <v>0</v>
      </c>
      <c r="BH96" s="124">
        <f>IF($N$96="sníž. přenesená",$J$96,0)</f>
        <v>0</v>
      </c>
      <c r="BI96" s="124">
        <f>IF($N$96="nulová",$J$96,0)</f>
        <v>0</v>
      </c>
      <c r="BJ96" s="71" t="s">
        <v>8</v>
      </c>
      <c r="BK96" s="124">
        <f>ROUND($I$96*$H$96,0)</f>
        <v>0</v>
      </c>
      <c r="BL96" s="71" t="s">
        <v>146</v>
      </c>
      <c r="BM96" s="71" t="s">
        <v>151</v>
      </c>
    </row>
    <row r="97" spans="2:47" s="6" customFormat="1" ht="16.5" customHeight="1">
      <c r="B97" s="22"/>
      <c r="D97" s="125" t="s">
        <v>121</v>
      </c>
      <c r="F97" s="126" t="s">
        <v>150</v>
      </c>
      <c r="L97" s="22"/>
      <c r="M97" s="48"/>
      <c r="T97" s="49"/>
      <c r="AT97" s="6" t="s">
        <v>121</v>
      </c>
      <c r="AU97" s="6" t="s">
        <v>78</v>
      </c>
    </row>
    <row r="98" spans="2:65" s="6" customFormat="1" ht="15.75" customHeight="1">
      <c r="B98" s="22"/>
      <c r="C98" s="113" t="s">
        <v>152</v>
      </c>
      <c r="D98" s="113" t="s">
        <v>114</v>
      </c>
      <c r="E98" s="114" t="s">
        <v>153</v>
      </c>
      <c r="F98" s="115" t="s">
        <v>154</v>
      </c>
      <c r="G98" s="116" t="s">
        <v>155</v>
      </c>
      <c r="H98" s="117">
        <v>529.206</v>
      </c>
      <c r="I98" s="118"/>
      <c r="J98" s="119">
        <f>ROUND($I$98*$H$98,0)</f>
        <v>0</v>
      </c>
      <c r="K98" s="115" t="s">
        <v>118</v>
      </c>
      <c r="L98" s="22"/>
      <c r="M98" s="120"/>
      <c r="N98" s="121" t="s">
        <v>43</v>
      </c>
      <c r="P98" s="122">
        <f>$O$98*$H$98</f>
        <v>0</v>
      </c>
      <c r="Q98" s="122">
        <v>0</v>
      </c>
      <c r="R98" s="122">
        <f>$Q$98*$H$98</f>
        <v>0</v>
      </c>
      <c r="S98" s="122">
        <v>0.0025</v>
      </c>
      <c r="T98" s="123">
        <f>$S$98*$H$98</f>
        <v>1.323015</v>
      </c>
      <c r="AR98" s="71" t="s">
        <v>146</v>
      </c>
      <c r="AT98" s="71" t="s">
        <v>114</v>
      </c>
      <c r="AU98" s="71" t="s">
        <v>78</v>
      </c>
      <c r="AY98" s="6" t="s">
        <v>111</v>
      </c>
      <c r="BE98" s="124">
        <f>IF($N$98="základní",$J$98,0)</f>
        <v>0</v>
      </c>
      <c r="BF98" s="124">
        <f>IF($N$98="snížená",$J$98,0)</f>
        <v>0</v>
      </c>
      <c r="BG98" s="124">
        <f>IF($N$98="zákl. přenesená",$J$98,0)</f>
        <v>0</v>
      </c>
      <c r="BH98" s="124">
        <f>IF($N$98="sníž. přenesená",$J$98,0)</f>
        <v>0</v>
      </c>
      <c r="BI98" s="124">
        <f>IF($N$98="nulová",$J$98,0)</f>
        <v>0</v>
      </c>
      <c r="BJ98" s="71" t="s">
        <v>8</v>
      </c>
      <c r="BK98" s="124">
        <f>ROUND($I$98*$H$98,0)</f>
        <v>0</v>
      </c>
      <c r="BL98" s="71" t="s">
        <v>146</v>
      </c>
      <c r="BM98" s="71" t="s">
        <v>156</v>
      </c>
    </row>
    <row r="99" spans="2:47" s="6" customFormat="1" ht="16.5" customHeight="1">
      <c r="B99" s="22"/>
      <c r="D99" s="125" t="s">
        <v>121</v>
      </c>
      <c r="F99" s="126" t="s">
        <v>154</v>
      </c>
      <c r="L99" s="22"/>
      <c r="M99" s="48"/>
      <c r="T99" s="49"/>
      <c r="AT99" s="6" t="s">
        <v>121</v>
      </c>
      <c r="AU99" s="6" t="s">
        <v>78</v>
      </c>
    </row>
    <row r="100" spans="2:65" s="6" customFormat="1" ht="15.75" customHeight="1">
      <c r="B100" s="22"/>
      <c r="C100" s="113" t="s">
        <v>157</v>
      </c>
      <c r="D100" s="113" t="s">
        <v>114</v>
      </c>
      <c r="E100" s="114" t="s">
        <v>158</v>
      </c>
      <c r="F100" s="115" t="s">
        <v>159</v>
      </c>
      <c r="G100" s="116" t="s">
        <v>155</v>
      </c>
      <c r="H100" s="117">
        <v>529.206</v>
      </c>
      <c r="I100" s="118"/>
      <c r="J100" s="119">
        <f>ROUND($I$100*$H$100,0)</f>
        <v>0</v>
      </c>
      <c r="K100" s="115"/>
      <c r="L100" s="22"/>
      <c r="M100" s="120"/>
      <c r="N100" s="121" t="s">
        <v>43</v>
      </c>
      <c r="P100" s="122">
        <f>$O$100*$H$100</f>
        <v>0</v>
      </c>
      <c r="Q100" s="122">
        <v>0</v>
      </c>
      <c r="R100" s="122">
        <f>$Q$100*$H$100</f>
        <v>0</v>
      </c>
      <c r="S100" s="122">
        <v>0</v>
      </c>
      <c r="T100" s="123">
        <f>$S$100*$H$100</f>
        <v>0</v>
      </c>
      <c r="AR100" s="71" t="s">
        <v>146</v>
      </c>
      <c r="AT100" s="71" t="s">
        <v>114</v>
      </c>
      <c r="AU100" s="71" t="s">
        <v>78</v>
      </c>
      <c r="AY100" s="6" t="s">
        <v>111</v>
      </c>
      <c r="BE100" s="124">
        <f>IF($N$100="základní",$J$100,0)</f>
        <v>0</v>
      </c>
      <c r="BF100" s="124">
        <f>IF($N$100="snížená",$J$100,0)</f>
        <v>0</v>
      </c>
      <c r="BG100" s="124">
        <f>IF($N$100="zákl. přenesená",$J$100,0)</f>
        <v>0</v>
      </c>
      <c r="BH100" s="124">
        <f>IF($N$100="sníž. přenesená",$J$100,0)</f>
        <v>0</v>
      </c>
      <c r="BI100" s="124">
        <f>IF($N$100="nulová",$J$100,0)</f>
        <v>0</v>
      </c>
      <c r="BJ100" s="71" t="s">
        <v>8</v>
      </c>
      <c r="BK100" s="124">
        <f>ROUND($I$100*$H$100,0)</f>
        <v>0</v>
      </c>
      <c r="BL100" s="71" t="s">
        <v>146</v>
      </c>
      <c r="BM100" s="71" t="s">
        <v>160</v>
      </c>
    </row>
    <row r="101" spans="2:47" s="6" customFormat="1" ht="16.5" customHeight="1">
      <c r="B101" s="22"/>
      <c r="D101" s="125" t="s">
        <v>121</v>
      </c>
      <c r="F101" s="126" t="s">
        <v>159</v>
      </c>
      <c r="L101" s="22"/>
      <c r="M101" s="48"/>
      <c r="T101" s="49"/>
      <c r="AT101" s="6" t="s">
        <v>121</v>
      </c>
      <c r="AU101" s="6" t="s">
        <v>78</v>
      </c>
    </row>
    <row r="102" spans="2:65" s="6" customFormat="1" ht="15.75" customHeight="1">
      <c r="B102" s="22"/>
      <c r="C102" s="113" t="s">
        <v>25</v>
      </c>
      <c r="D102" s="113" t="s">
        <v>114</v>
      </c>
      <c r="E102" s="114" t="s">
        <v>161</v>
      </c>
      <c r="F102" s="115" t="s">
        <v>162</v>
      </c>
      <c r="G102" s="116" t="s">
        <v>163</v>
      </c>
      <c r="H102" s="117">
        <v>10</v>
      </c>
      <c r="I102" s="118"/>
      <c r="J102" s="119">
        <f>ROUND($I$102*$H$102,0)</f>
        <v>0</v>
      </c>
      <c r="K102" s="115" t="s">
        <v>145</v>
      </c>
      <c r="L102" s="22"/>
      <c r="M102" s="120"/>
      <c r="N102" s="121" t="s">
        <v>43</v>
      </c>
      <c r="P102" s="122">
        <f>$O$102*$H$102</f>
        <v>0</v>
      </c>
      <c r="Q102" s="122">
        <v>0</v>
      </c>
      <c r="R102" s="122">
        <f>$Q$102*$H$102</f>
        <v>0</v>
      </c>
      <c r="S102" s="122">
        <v>0.0018</v>
      </c>
      <c r="T102" s="123">
        <f>$S$102*$H$102</f>
        <v>0.018</v>
      </c>
      <c r="AR102" s="71" t="s">
        <v>146</v>
      </c>
      <c r="AT102" s="71" t="s">
        <v>114</v>
      </c>
      <c r="AU102" s="71" t="s">
        <v>78</v>
      </c>
      <c r="AY102" s="6" t="s">
        <v>111</v>
      </c>
      <c r="BE102" s="124">
        <f>IF($N$102="základní",$J$102,0)</f>
        <v>0</v>
      </c>
      <c r="BF102" s="124">
        <f>IF($N$102="snížená",$J$102,0)</f>
        <v>0</v>
      </c>
      <c r="BG102" s="124">
        <f>IF($N$102="zákl. přenesená",$J$102,0)</f>
        <v>0</v>
      </c>
      <c r="BH102" s="124">
        <f>IF($N$102="sníž. přenesená",$J$102,0)</f>
        <v>0</v>
      </c>
      <c r="BI102" s="124">
        <f>IF($N$102="nulová",$J$102,0)</f>
        <v>0</v>
      </c>
      <c r="BJ102" s="71" t="s">
        <v>8</v>
      </c>
      <c r="BK102" s="124">
        <f>ROUND($I$102*$H$102,0)</f>
        <v>0</v>
      </c>
      <c r="BL102" s="71" t="s">
        <v>146</v>
      </c>
      <c r="BM102" s="71" t="s">
        <v>164</v>
      </c>
    </row>
    <row r="103" spans="2:65" s="6" customFormat="1" ht="15.75" customHeight="1">
      <c r="B103" s="22"/>
      <c r="C103" s="116" t="s">
        <v>165</v>
      </c>
      <c r="D103" s="116" t="s">
        <v>114</v>
      </c>
      <c r="E103" s="114" t="s">
        <v>166</v>
      </c>
      <c r="F103" s="115" t="s">
        <v>167</v>
      </c>
      <c r="G103" s="116" t="s">
        <v>163</v>
      </c>
      <c r="H103" s="117">
        <v>1</v>
      </c>
      <c r="I103" s="118"/>
      <c r="J103" s="119">
        <f>ROUND($I$103*$H$103,0)</f>
        <v>0</v>
      </c>
      <c r="K103" s="115" t="s">
        <v>145</v>
      </c>
      <c r="L103" s="22"/>
      <c r="M103" s="120"/>
      <c r="N103" s="121" t="s">
        <v>43</v>
      </c>
      <c r="P103" s="122">
        <f>$O$103*$H$103</f>
        <v>0</v>
      </c>
      <c r="Q103" s="122">
        <v>0</v>
      </c>
      <c r="R103" s="122">
        <f>$Q$103*$H$103</f>
        <v>0</v>
      </c>
      <c r="S103" s="122">
        <v>0.00223</v>
      </c>
      <c r="T103" s="123">
        <f>$S$103*$H$103</f>
        <v>0.00223</v>
      </c>
      <c r="AR103" s="71" t="s">
        <v>146</v>
      </c>
      <c r="AT103" s="71" t="s">
        <v>114</v>
      </c>
      <c r="AU103" s="71" t="s">
        <v>78</v>
      </c>
      <c r="AY103" s="71" t="s">
        <v>111</v>
      </c>
      <c r="BE103" s="124">
        <f>IF($N$103="základní",$J$103,0)</f>
        <v>0</v>
      </c>
      <c r="BF103" s="124">
        <f>IF($N$103="snížená",$J$103,0)</f>
        <v>0</v>
      </c>
      <c r="BG103" s="124">
        <f>IF($N$103="zákl. přenesená",$J$103,0)</f>
        <v>0</v>
      </c>
      <c r="BH103" s="124">
        <f>IF($N$103="sníž. přenesená",$J$103,0)</f>
        <v>0</v>
      </c>
      <c r="BI103" s="124">
        <f>IF($N$103="nulová",$J$103,0)</f>
        <v>0</v>
      </c>
      <c r="BJ103" s="71" t="s">
        <v>8</v>
      </c>
      <c r="BK103" s="124">
        <f>ROUND($I$103*$H$103,0)</f>
        <v>0</v>
      </c>
      <c r="BL103" s="71" t="s">
        <v>146</v>
      </c>
      <c r="BM103" s="71" t="s">
        <v>168</v>
      </c>
    </row>
    <row r="104" spans="2:63" s="102" customFormat="1" ht="30.75" customHeight="1">
      <c r="B104" s="103"/>
      <c r="D104" s="104" t="s">
        <v>71</v>
      </c>
      <c r="E104" s="111" t="s">
        <v>169</v>
      </c>
      <c r="F104" s="111" t="s">
        <v>170</v>
      </c>
      <c r="J104" s="112">
        <f>$BK$104</f>
        <v>0</v>
      </c>
      <c r="L104" s="103"/>
      <c r="M104" s="107"/>
      <c r="P104" s="108">
        <f>SUM($P$105:$P$114)</f>
        <v>0</v>
      </c>
      <c r="R104" s="108">
        <f>SUM($R$105:$R$114)</f>
        <v>0.01613</v>
      </c>
      <c r="T104" s="109">
        <f>SUM($T$105:$T$114)</f>
        <v>0</v>
      </c>
      <c r="AR104" s="104" t="s">
        <v>78</v>
      </c>
      <c r="AT104" s="104" t="s">
        <v>71</v>
      </c>
      <c r="AU104" s="104" t="s">
        <v>8</v>
      </c>
      <c r="AY104" s="104" t="s">
        <v>111</v>
      </c>
      <c r="BK104" s="110">
        <f>SUM($BK$105:$BK$114)</f>
        <v>0</v>
      </c>
    </row>
    <row r="105" spans="2:65" s="6" customFormat="1" ht="15.75" customHeight="1">
      <c r="B105" s="22"/>
      <c r="C105" s="116" t="s">
        <v>171</v>
      </c>
      <c r="D105" s="116" t="s">
        <v>114</v>
      </c>
      <c r="E105" s="114" t="s">
        <v>172</v>
      </c>
      <c r="F105" s="115" t="s">
        <v>173</v>
      </c>
      <c r="G105" s="116" t="s">
        <v>163</v>
      </c>
      <c r="H105" s="117">
        <v>11</v>
      </c>
      <c r="I105" s="118"/>
      <c r="J105" s="119">
        <f>ROUND($I$105*$H$105,0)</f>
        <v>0</v>
      </c>
      <c r="K105" s="115"/>
      <c r="L105" s="22"/>
      <c r="M105" s="120"/>
      <c r="N105" s="121" t="s">
        <v>43</v>
      </c>
      <c r="P105" s="122">
        <f>$O$105*$H$105</f>
        <v>0</v>
      </c>
      <c r="Q105" s="122">
        <v>0</v>
      </c>
      <c r="R105" s="122">
        <f>$Q$105*$H$105</f>
        <v>0</v>
      </c>
      <c r="S105" s="122">
        <v>0</v>
      </c>
      <c r="T105" s="123">
        <f>$S$105*$H$105</f>
        <v>0</v>
      </c>
      <c r="AR105" s="71" t="s">
        <v>146</v>
      </c>
      <c r="AT105" s="71" t="s">
        <v>114</v>
      </c>
      <c r="AU105" s="71" t="s">
        <v>78</v>
      </c>
      <c r="AY105" s="71" t="s">
        <v>111</v>
      </c>
      <c r="BE105" s="124">
        <f>IF($N$105="základní",$J$105,0)</f>
        <v>0</v>
      </c>
      <c r="BF105" s="124">
        <f>IF($N$105="snížená",$J$105,0)</f>
        <v>0</v>
      </c>
      <c r="BG105" s="124">
        <f>IF($N$105="zákl. přenesená",$J$105,0)</f>
        <v>0</v>
      </c>
      <c r="BH105" s="124">
        <f>IF($N$105="sníž. přenesená",$J$105,0)</f>
        <v>0</v>
      </c>
      <c r="BI105" s="124">
        <f>IF($N$105="nulová",$J$105,0)</f>
        <v>0</v>
      </c>
      <c r="BJ105" s="71" t="s">
        <v>8</v>
      </c>
      <c r="BK105" s="124">
        <f>ROUND($I$105*$H$105,0)</f>
        <v>0</v>
      </c>
      <c r="BL105" s="71" t="s">
        <v>146</v>
      </c>
      <c r="BM105" s="71" t="s">
        <v>174</v>
      </c>
    </row>
    <row r="106" spans="2:47" s="6" customFormat="1" ht="16.5" customHeight="1">
      <c r="B106" s="22"/>
      <c r="D106" s="125" t="s">
        <v>121</v>
      </c>
      <c r="F106" s="126" t="s">
        <v>173</v>
      </c>
      <c r="L106" s="22"/>
      <c r="M106" s="48"/>
      <c r="T106" s="49"/>
      <c r="AT106" s="6" t="s">
        <v>121</v>
      </c>
      <c r="AU106" s="6" t="s">
        <v>78</v>
      </c>
    </row>
    <row r="107" spans="2:65" s="6" customFormat="1" ht="15.75" customHeight="1">
      <c r="B107" s="22"/>
      <c r="C107" s="113" t="s">
        <v>175</v>
      </c>
      <c r="D107" s="113" t="s">
        <v>114</v>
      </c>
      <c r="E107" s="114" t="s">
        <v>176</v>
      </c>
      <c r="F107" s="115" t="s">
        <v>177</v>
      </c>
      <c r="G107" s="116" t="s">
        <v>163</v>
      </c>
      <c r="H107" s="117">
        <v>10</v>
      </c>
      <c r="I107" s="118"/>
      <c r="J107" s="119">
        <f>ROUND($I$107*$H$107,0)</f>
        <v>0</v>
      </c>
      <c r="K107" s="115" t="s">
        <v>145</v>
      </c>
      <c r="L107" s="22"/>
      <c r="M107" s="120"/>
      <c r="N107" s="121" t="s">
        <v>43</v>
      </c>
      <c r="P107" s="122">
        <f>$O$107*$H$107</f>
        <v>0</v>
      </c>
      <c r="Q107" s="122">
        <v>0</v>
      </c>
      <c r="R107" s="122">
        <f>$Q$107*$H$107</f>
        <v>0</v>
      </c>
      <c r="S107" s="122">
        <v>0</v>
      </c>
      <c r="T107" s="123">
        <f>$S$107*$H$107</f>
        <v>0</v>
      </c>
      <c r="AR107" s="71" t="s">
        <v>146</v>
      </c>
      <c r="AT107" s="71" t="s">
        <v>114</v>
      </c>
      <c r="AU107" s="71" t="s">
        <v>78</v>
      </c>
      <c r="AY107" s="6" t="s">
        <v>111</v>
      </c>
      <c r="BE107" s="124">
        <f>IF($N$107="základní",$J$107,0)</f>
        <v>0</v>
      </c>
      <c r="BF107" s="124">
        <f>IF($N$107="snížená",$J$107,0)</f>
        <v>0</v>
      </c>
      <c r="BG107" s="124">
        <f>IF($N$107="zákl. přenesená",$J$107,0)</f>
        <v>0</v>
      </c>
      <c r="BH107" s="124">
        <f>IF($N$107="sníž. přenesená",$J$107,0)</f>
        <v>0</v>
      </c>
      <c r="BI107" s="124">
        <f>IF($N$107="nulová",$J$107,0)</f>
        <v>0</v>
      </c>
      <c r="BJ107" s="71" t="s">
        <v>8</v>
      </c>
      <c r="BK107" s="124">
        <f>ROUND($I$107*$H$107,0)</f>
        <v>0</v>
      </c>
      <c r="BL107" s="71" t="s">
        <v>146</v>
      </c>
      <c r="BM107" s="71" t="s">
        <v>178</v>
      </c>
    </row>
    <row r="108" spans="2:47" s="6" customFormat="1" ht="16.5" customHeight="1">
      <c r="B108" s="22"/>
      <c r="D108" s="125" t="s">
        <v>121</v>
      </c>
      <c r="F108" s="126" t="s">
        <v>177</v>
      </c>
      <c r="L108" s="22"/>
      <c r="M108" s="48"/>
      <c r="T108" s="49"/>
      <c r="AT108" s="6" t="s">
        <v>121</v>
      </c>
      <c r="AU108" s="6" t="s">
        <v>78</v>
      </c>
    </row>
    <row r="109" spans="2:65" s="6" customFormat="1" ht="15.75" customHeight="1">
      <c r="B109" s="22"/>
      <c r="C109" s="127" t="s">
        <v>179</v>
      </c>
      <c r="D109" s="127" t="s">
        <v>180</v>
      </c>
      <c r="E109" s="128" t="s">
        <v>181</v>
      </c>
      <c r="F109" s="129" t="s">
        <v>182</v>
      </c>
      <c r="G109" s="130" t="s">
        <v>163</v>
      </c>
      <c r="H109" s="131">
        <v>10</v>
      </c>
      <c r="I109" s="132"/>
      <c r="J109" s="133">
        <f>ROUND($I$109*$H$109,0)</f>
        <v>0</v>
      </c>
      <c r="K109" s="129" t="s">
        <v>145</v>
      </c>
      <c r="L109" s="134"/>
      <c r="M109" s="135"/>
      <c r="N109" s="136" t="s">
        <v>43</v>
      </c>
      <c r="P109" s="122">
        <f>$O$109*$H$109</f>
        <v>0</v>
      </c>
      <c r="Q109" s="122">
        <v>0.00139</v>
      </c>
      <c r="R109" s="122">
        <f>$Q$109*$H$109</f>
        <v>0.0139</v>
      </c>
      <c r="S109" s="122">
        <v>0</v>
      </c>
      <c r="T109" s="123">
        <f>$S$109*$H$109</f>
        <v>0</v>
      </c>
      <c r="AR109" s="71" t="s">
        <v>183</v>
      </c>
      <c r="AT109" s="71" t="s">
        <v>180</v>
      </c>
      <c r="AU109" s="71" t="s">
        <v>78</v>
      </c>
      <c r="AY109" s="6" t="s">
        <v>111</v>
      </c>
      <c r="BE109" s="124">
        <f>IF($N$109="základní",$J$109,0)</f>
        <v>0</v>
      </c>
      <c r="BF109" s="124">
        <f>IF($N$109="snížená",$J$109,0)</f>
        <v>0</v>
      </c>
      <c r="BG109" s="124">
        <f>IF($N$109="zákl. přenesená",$J$109,0)</f>
        <v>0</v>
      </c>
      <c r="BH109" s="124">
        <f>IF($N$109="sníž. přenesená",$J$109,0)</f>
        <v>0</v>
      </c>
      <c r="BI109" s="124">
        <f>IF($N$109="nulová",$J$109,0)</f>
        <v>0</v>
      </c>
      <c r="BJ109" s="71" t="s">
        <v>8</v>
      </c>
      <c r="BK109" s="124">
        <f>ROUND($I$109*$H$109,0)</f>
        <v>0</v>
      </c>
      <c r="BL109" s="71" t="s">
        <v>146</v>
      </c>
      <c r="BM109" s="71" t="s">
        <v>184</v>
      </c>
    </row>
    <row r="110" spans="2:47" s="6" customFormat="1" ht="16.5" customHeight="1">
      <c r="B110" s="22"/>
      <c r="D110" s="125" t="s">
        <v>121</v>
      </c>
      <c r="F110" s="126" t="s">
        <v>182</v>
      </c>
      <c r="L110" s="22"/>
      <c r="M110" s="48"/>
      <c r="T110" s="49"/>
      <c r="AT110" s="6" t="s">
        <v>121</v>
      </c>
      <c r="AU110" s="6" t="s">
        <v>78</v>
      </c>
    </row>
    <row r="111" spans="2:65" s="6" customFormat="1" ht="15.75" customHeight="1">
      <c r="B111" s="22"/>
      <c r="C111" s="113" t="s">
        <v>9</v>
      </c>
      <c r="D111" s="113" t="s">
        <v>114</v>
      </c>
      <c r="E111" s="114" t="s">
        <v>185</v>
      </c>
      <c r="F111" s="115" t="s">
        <v>186</v>
      </c>
      <c r="G111" s="116" t="s">
        <v>163</v>
      </c>
      <c r="H111" s="117">
        <v>1</v>
      </c>
      <c r="I111" s="118"/>
      <c r="J111" s="119">
        <f>ROUND($I$111*$H$111,0)</f>
        <v>0</v>
      </c>
      <c r="K111" s="115" t="s">
        <v>145</v>
      </c>
      <c r="L111" s="22"/>
      <c r="M111" s="120"/>
      <c r="N111" s="121" t="s">
        <v>43</v>
      </c>
      <c r="P111" s="122">
        <f>$O$111*$H$111</f>
        <v>0</v>
      </c>
      <c r="Q111" s="122">
        <v>0</v>
      </c>
      <c r="R111" s="122">
        <f>$Q$111*$H$111</f>
        <v>0</v>
      </c>
      <c r="S111" s="122">
        <v>0</v>
      </c>
      <c r="T111" s="123">
        <f>$S$111*$H$111</f>
        <v>0</v>
      </c>
      <c r="AR111" s="71" t="s">
        <v>146</v>
      </c>
      <c r="AT111" s="71" t="s">
        <v>114</v>
      </c>
      <c r="AU111" s="71" t="s">
        <v>78</v>
      </c>
      <c r="AY111" s="6" t="s">
        <v>111</v>
      </c>
      <c r="BE111" s="124">
        <f>IF($N$111="základní",$J$111,0)</f>
        <v>0</v>
      </c>
      <c r="BF111" s="124">
        <f>IF($N$111="snížená",$J$111,0)</f>
        <v>0</v>
      </c>
      <c r="BG111" s="124">
        <f>IF($N$111="zákl. přenesená",$J$111,0)</f>
        <v>0</v>
      </c>
      <c r="BH111" s="124">
        <f>IF($N$111="sníž. přenesená",$J$111,0)</f>
        <v>0</v>
      </c>
      <c r="BI111" s="124">
        <f>IF($N$111="nulová",$J$111,0)</f>
        <v>0</v>
      </c>
      <c r="BJ111" s="71" t="s">
        <v>8</v>
      </c>
      <c r="BK111" s="124">
        <f>ROUND($I$111*$H$111,0)</f>
        <v>0</v>
      </c>
      <c r="BL111" s="71" t="s">
        <v>146</v>
      </c>
      <c r="BM111" s="71" t="s">
        <v>187</v>
      </c>
    </row>
    <row r="112" spans="2:65" s="6" customFormat="1" ht="15.75" customHeight="1">
      <c r="B112" s="22"/>
      <c r="C112" s="130" t="s">
        <v>146</v>
      </c>
      <c r="D112" s="130" t="s">
        <v>180</v>
      </c>
      <c r="E112" s="128" t="s">
        <v>188</v>
      </c>
      <c r="F112" s="129" t="s">
        <v>189</v>
      </c>
      <c r="G112" s="130" t="s">
        <v>163</v>
      </c>
      <c r="H112" s="131">
        <v>1</v>
      </c>
      <c r="I112" s="132"/>
      <c r="J112" s="133">
        <f>ROUND($I$112*$H$112,0)</f>
        <v>0</v>
      </c>
      <c r="K112" s="129" t="s">
        <v>145</v>
      </c>
      <c r="L112" s="134"/>
      <c r="M112" s="135"/>
      <c r="N112" s="136" t="s">
        <v>43</v>
      </c>
      <c r="P112" s="122">
        <f>$O$112*$H$112</f>
        <v>0</v>
      </c>
      <c r="Q112" s="122">
        <v>0.00223</v>
      </c>
      <c r="R112" s="122">
        <f>$Q$112*$H$112</f>
        <v>0.00223</v>
      </c>
      <c r="S112" s="122">
        <v>0</v>
      </c>
      <c r="T112" s="123">
        <f>$S$112*$H$112</f>
        <v>0</v>
      </c>
      <c r="AR112" s="71" t="s">
        <v>183</v>
      </c>
      <c r="AT112" s="71" t="s">
        <v>180</v>
      </c>
      <c r="AU112" s="71" t="s">
        <v>78</v>
      </c>
      <c r="AY112" s="71" t="s">
        <v>111</v>
      </c>
      <c r="BE112" s="124">
        <f>IF($N$112="základní",$J$112,0)</f>
        <v>0</v>
      </c>
      <c r="BF112" s="124">
        <f>IF($N$112="snížená",$J$112,0)</f>
        <v>0</v>
      </c>
      <c r="BG112" s="124">
        <f>IF($N$112="zákl. přenesená",$J$112,0)</f>
        <v>0</v>
      </c>
      <c r="BH112" s="124">
        <f>IF($N$112="sníž. přenesená",$J$112,0)</f>
        <v>0</v>
      </c>
      <c r="BI112" s="124">
        <f>IF($N$112="nulová",$J$112,0)</f>
        <v>0</v>
      </c>
      <c r="BJ112" s="71" t="s">
        <v>8</v>
      </c>
      <c r="BK112" s="124">
        <f>ROUND($I$112*$H$112,0)</f>
        <v>0</v>
      </c>
      <c r="BL112" s="71" t="s">
        <v>146</v>
      </c>
      <c r="BM112" s="71" t="s">
        <v>190</v>
      </c>
    </row>
    <row r="113" spans="2:65" s="6" customFormat="1" ht="15.75" customHeight="1">
      <c r="B113" s="22"/>
      <c r="C113" s="116" t="s">
        <v>191</v>
      </c>
      <c r="D113" s="116" t="s">
        <v>114</v>
      </c>
      <c r="E113" s="114" t="s">
        <v>192</v>
      </c>
      <c r="F113" s="115" t="s">
        <v>193</v>
      </c>
      <c r="G113" s="116" t="s">
        <v>194</v>
      </c>
      <c r="H113" s="137"/>
      <c r="I113" s="118"/>
      <c r="J113" s="119">
        <f>ROUND($I$113*$H$113,0)</f>
        <v>0</v>
      </c>
      <c r="K113" s="115" t="s">
        <v>145</v>
      </c>
      <c r="L113" s="22"/>
      <c r="M113" s="120"/>
      <c r="N113" s="121" t="s">
        <v>43</v>
      </c>
      <c r="P113" s="122">
        <f>$O$113*$H$113</f>
        <v>0</v>
      </c>
      <c r="Q113" s="122">
        <v>0</v>
      </c>
      <c r="R113" s="122">
        <f>$Q$113*$H$113</f>
        <v>0</v>
      </c>
      <c r="S113" s="122">
        <v>0</v>
      </c>
      <c r="T113" s="123">
        <f>$S$113*$H$113</f>
        <v>0</v>
      </c>
      <c r="AR113" s="71" t="s">
        <v>146</v>
      </c>
      <c r="AT113" s="71" t="s">
        <v>114</v>
      </c>
      <c r="AU113" s="71" t="s">
        <v>78</v>
      </c>
      <c r="AY113" s="71" t="s">
        <v>111</v>
      </c>
      <c r="BE113" s="124">
        <f>IF($N$113="základní",$J$113,0)</f>
        <v>0</v>
      </c>
      <c r="BF113" s="124">
        <f>IF($N$113="snížená",$J$113,0)</f>
        <v>0</v>
      </c>
      <c r="BG113" s="124">
        <f>IF($N$113="zákl. přenesená",$J$113,0)</f>
        <v>0</v>
      </c>
      <c r="BH113" s="124">
        <f>IF($N$113="sníž. přenesená",$J$113,0)</f>
        <v>0</v>
      </c>
      <c r="BI113" s="124">
        <f>IF($N$113="nulová",$J$113,0)</f>
        <v>0</v>
      </c>
      <c r="BJ113" s="71" t="s">
        <v>8</v>
      </c>
      <c r="BK113" s="124">
        <f>ROUND($I$113*$H$113,0)</f>
        <v>0</v>
      </c>
      <c r="BL113" s="71" t="s">
        <v>146</v>
      </c>
      <c r="BM113" s="71" t="s">
        <v>195</v>
      </c>
    </row>
    <row r="114" spans="2:47" s="6" customFormat="1" ht="16.5" customHeight="1">
      <c r="B114" s="22"/>
      <c r="D114" s="125" t="s">
        <v>121</v>
      </c>
      <c r="F114" s="126" t="s">
        <v>193</v>
      </c>
      <c r="L114" s="22"/>
      <c r="M114" s="48"/>
      <c r="T114" s="49"/>
      <c r="AT114" s="6" t="s">
        <v>121</v>
      </c>
      <c r="AU114" s="6" t="s">
        <v>78</v>
      </c>
    </row>
    <row r="115" spans="2:63" s="102" customFormat="1" ht="30.75" customHeight="1">
      <c r="B115" s="103"/>
      <c r="D115" s="104" t="s">
        <v>71</v>
      </c>
      <c r="E115" s="111" t="s">
        <v>196</v>
      </c>
      <c r="F115" s="111" t="s">
        <v>197</v>
      </c>
      <c r="J115" s="112">
        <f>$BK$115</f>
        <v>0</v>
      </c>
      <c r="L115" s="103"/>
      <c r="M115" s="107"/>
      <c r="P115" s="108">
        <f>SUM($P$116:$P$137)</f>
        <v>0</v>
      </c>
      <c r="R115" s="108">
        <f>SUM($R$116:$R$137)</f>
        <v>6.041054699999999</v>
      </c>
      <c r="T115" s="109">
        <f>SUM($T$116:$T$137)</f>
        <v>0</v>
      </c>
      <c r="AR115" s="104" t="s">
        <v>78</v>
      </c>
      <c r="AT115" s="104" t="s">
        <v>71</v>
      </c>
      <c r="AU115" s="104" t="s">
        <v>8</v>
      </c>
      <c r="AY115" s="104" t="s">
        <v>111</v>
      </c>
      <c r="BK115" s="110">
        <f>SUM($BK$116:$BK$137)</f>
        <v>0</v>
      </c>
    </row>
    <row r="116" spans="2:65" s="6" customFormat="1" ht="15.75" customHeight="1">
      <c r="B116" s="22"/>
      <c r="C116" s="113" t="s">
        <v>198</v>
      </c>
      <c r="D116" s="113" t="s">
        <v>114</v>
      </c>
      <c r="E116" s="114" t="s">
        <v>199</v>
      </c>
      <c r="F116" s="115" t="s">
        <v>200</v>
      </c>
      <c r="G116" s="116" t="s">
        <v>117</v>
      </c>
      <c r="H116" s="117">
        <v>201.5</v>
      </c>
      <c r="I116" s="118"/>
      <c r="J116" s="119">
        <f>ROUND($I$116*$H$116,0)</f>
        <v>0</v>
      </c>
      <c r="K116" s="115" t="s">
        <v>118</v>
      </c>
      <c r="L116" s="22"/>
      <c r="M116" s="120"/>
      <c r="N116" s="121" t="s">
        <v>43</v>
      </c>
      <c r="P116" s="122">
        <f>$O$116*$H$116</f>
        <v>0</v>
      </c>
      <c r="Q116" s="122">
        <v>0.00046</v>
      </c>
      <c r="R116" s="122">
        <f>$Q$116*$H$116</f>
        <v>0.09269000000000001</v>
      </c>
      <c r="S116" s="122">
        <v>0</v>
      </c>
      <c r="T116" s="123">
        <f>$S$116*$H$116</f>
        <v>0</v>
      </c>
      <c r="AR116" s="71" t="s">
        <v>146</v>
      </c>
      <c r="AT116" s="71" t="s">
        <v>114</v>
      </c>
      <c r="AU116" s="71" t="s">
        <v>78</v>
      </c>
      <c r="AY116" s="6" t="s">
        <v>111</v>
      </c>
      <c r="BE116" s="124">
        <f>IF($N$116="základní",$J$116,0)</f>
        <v>0</v>
      </c>
      <c r="BF116" s="124">
        <f>IF($N$116="snížená",$J$116,0)</f>
        <v>0</v>
      </c>
      <c r="BG116" s="124">
        <f>IF($N$116="zákl. přenesená",$J$116,0)</f>
        <v>0</v>
      </c>
      <c r="BH116" s="124">
        <f>IF($N$116="sníž. přenesená",$J$116,0)</f>
        <v>0</v>
      </c>
      <c r="BI116" s="124">
        <f>IF($N$116="nulová",$J$116,0)</f>
        <v>0</v>
      </c>
      <c r="BJ116" s="71" t="s">
        <v>8</v>
      </c>
      <c r="BK116" s="124">
        <f>ROUND($I$116*$H$116,0)</f>
        <v>0</v>
      </c>
      <c r="BL116" s="71" t="s">
        <v>146</v>
      </c>
      <c r="BM116" s="71" t="s">
        <v>201</v>
      </c>
    </row>
    <row r="117" spans="2:47" s="6" customFormat="1" ht="16.5" customHeight="1">
      <c r="B117" s="22"/>
      <c r="D117" s="125" t="s">
        <v>121</v>
      </c>
      <c r="F117" s="126" t="s">
        <v>200</v>
      </c>
      <c r="L117" s="22"/>
      <c r="M117" s="48"/>
      <c r="T117" s="49"/>
      <c r="AT117" s="6" t="s">
        <v>121</v>
      </c>
      <c r="AU117" s="6" t="s">
        <v>78</v>
      </c>
    </row>
    <row r="118" spans="2:65" s="6" customFormat="1" ht="15.75" customHeight="1">
      <c r="B118" s="22"/>
      <c r="C118" s="127" t="s">
        <v>202</v>
      </c>
      <c r="D118" s="127" t="s">
        <v>180</v>
      </c>
      <c r="E118" s="128" t="s">
        <v>203</v>
      </c>
      <c r="F118" s="129" t="s">
        <v>204</v>
      </c>
      <c r="G118" s="130" t="s">
        <v>163</v>
      </c>
      <c r="H118" s="131">
        <v>708</v>
      </c>
      <c r="I118" s="132"/>
      <c r="J118" s="133">
        <f>ROUND($I$118*$H$118,0)</f>
        <v>0</v>
      </c>
      <c r="K118" s="129" t="s">
        <v>118</v>
      </c>
      <c r="L118" s="134"/>
      <c r="M118" s="135"/>
      <c r="N118" s="136" t="s">
        <v>43</v>
      </c>
      <c r="P118" s="122">
        <f>$O$118*$H$118</f>
        <v>0</v>
      </c>
      <c r="Q118" s="122">
        <v>0.00036</v>
      </c>
      <c r="R118" s="122">
        <f>$Q$118*$H$118</f>
        <v>0.25488</v>
      </c>
      <c r="S118" s="122">
        <v>0</v>
      </c>
      <c r="T118" s="123">
        <f>$S$118*$H$118</f>
        <v>0</v>
      </c>
      <c r="AR118" s="71" t="s">
        <v>183</v>
      </c>
      <c r="AT118" s="71" t="s">
        <v>180</v>
      </c>
      <c r="AU118" s="71" t="s">
        <v>78</v>
      </c>
      <c r="AY118" s="6" t="s">
        <v>111</v>
      </c>
      <c r="BE118" s="124">
        <f>IF($N$118="základní",$J$118,0)</f>
        <v>0</v>
      </c>
      <c r="BF118" s="124">
        <f>IF($N$118="snížená",$J$118,0)</f>
        <v>0</v>
      </c>
      <c r="BG118" s="124">
        <f>IF($N$118="zákl. přenesená",$J$118,0)</f>
        <v>0</v>
      </c>
      <c r="BH118" s="124">
        <f>IF($N$118="sníž. přenesená",$J$118,0)</f>
        <v>0</v>
      </c>
      <c r="BI118" s="124">
        <f>IF($N$118="nulová",$J$118,0)</f>
        <v>0</v>
      </c>
      <c r="BJ118" s="71" t="s">
        <v>8</v>
      </c>
      <c r="BK118" s="124">
        <f>ROUND($I$118*$H$118,0)</f>
        <v>0</v>
      </c>
      <c r="BL118" s="71" t="s">
        <v>146</v>
      </c>
      <c r="BM118" s="71" t="s">
        <v>205</v>
      </c>
    </row>
    <row r="119" spans="2:47" s="6" customFormat="1" ht="16.5" customHeight="1">
      <c r="B119" s="22"/>
      <c r="D119" s="125" t="s">
        <v>121</v>
      </c>
      <c r="F119" s="126" t="s">
        <v>204</v>
      </c>
      <c r="L119" s="22"/>
      <c r="M119" s="48"/>
      <c r="T119" s="49"/>
      <c r="AT119" s="6" t="s">
        <v>121</v>
      </c>
      <c r="AU119" s="6" t="s">
        <v>78</v>
      </c>
    </row>
    <row r="120" spans="2:65" s="6" customFormat="1" ht="15.75" customHeight="1">
      <c r="B120" s="22"/>
      <c r="C120" s="113" t="s">
        <v>206</v>
      </c>
      <c r="D120" s="113" t="s">
        <v>114</v>
      </c>
      <c r="E120" s="114" t="s">
        <v>207</v>
      </c>
      <c r="F120" s="115" t="s">
        <v>208</v>
      </c>
      <c r="G120" s="116" t="s">
        <v>155</v>
      </c>
      <c r="H120" s="117">
        <v>217.325</v>
      </c>
      <c r="I120" s="118"/>
      <c r="J120" s="119">
        <f>ROUND($I$120*$H$120,0)</f>
        <v>0</v>
      </c>
      <c r="K120" s="115" t="s">
        <v>118</v>
      </c>
      <c r="L120" s="22"/>
      <c r="M120" s="120"/>
      <c r="N120" s="121" t="s">
        <v>43</v>
      </c>
      <c r="P120" s="122">
        <f>$O$120*$H$120</f>
        <v>0</v>
      </c>
      <c r="Q120" s="122">
        <v>0.00367</v>
      </c>
      <c r="R120" s="122">
        <f>$Q$120*$H$120</f>
        <v>0.79758275</v>
      </c>
      <c r="S120" s="122">
        <v>0</v>
      </c>
      <c r="T120" s="123">
        <f>$S$120*$H$120</f>
        <v>0</v>
      </c>
      <c r="AR120" s="71" t="s">
        <v>146</v>
      </c>
      <c r="AT120" s="71" t="s">
        <v>114</v>
      </c>
      <c r="AU120" s="71" t="s">
        <v>78</v>
      </c>
      <c r="AY120" s="6" t="s">
        <v>111</v>
      </c>
      <c r="BE120" s="124">
        <f>IF($N$120="základní",$J$120,0)</f>
        <v>0</v>
      </c>
      <c r="BF120" s="124">
        <f>IF($N$120="snížená",$J$120,0)</f>
        <v>0</v>
      </c>
      <c r="BG120" s="124">
        <f>IF($N$120="zákl. přenesená",$J$120,0)</f>
        <v>0</v>
      </c>
      <c r="BH120" s="124">
        <f>IF($N$120="sníž. přenesená",$J$120,0)</f>
        <v>0</v>
      </c>
      <c r="BI120" s="124">
        <f>IF($N$120="nulová",$J$120,0)</f>
        <v>0</v>
      </c>
      <c r="BJ120" s="71" t="s">
        <v>8</v>
      </c>
      <c r="BK120" s="124">
        <f>ROUND($I$120*$H$120,0)</f>
        <v>0</v>
      </c>
      <c r="BL120" s="71" t="s">
        <v>146</v>
      </c>
      <c r="BM120" s="71" t="s">
        <v>209</v>
      </c>
    </row>
    <row r="121" spans="2:47" s="6" customFormat="1" ht="16.5" customHeight="1">
      <c r="B121" s="22"/>
      <c r="D121" s="125" t="s">
        <v>121</v>
      </c>
      <c r="F121" s="126" t="s">
        <v>208</v>
      </c>
      <c r="L121" s="22"/>
      <c r="M121" s="48"/>
      <c r="T121" s="49"/>
      <c r="AT121" s="6" t="s">
        <v>121</v>
      </c>
      <c r="AU121" s="6" t="s">
        <v>78</v>
      </c>
    </row>
    <row r="122" spans="2:65" s="6" customFormat="1" ht="15.75" customHeight="1">
      <c r="B122" s="22"/>
      <c r="C122" s="127" t="s">
        <v>7</v>
      </c>
      <c r="D122" s="127" t="s">
        <v>180</v>
      </c>
      <c r="E122" s="128" t="s">
        <v>210</v>
      </c>
      <c r="F122" s="129" t="s">
        <v>211</v>
      </c>
      <c r="G122" s="130" t="s">
        <v>155</v>
      </c>
      <c r="H122" s="131">
        <v>239.058</v>
      </c>
      <c r="I122" s="132"/>
      <c r="J122" s="133">
        <f>ROUND($I$122*$H$122,0)</f>
        <v>0</v>
      </c>
      <c r="K122" s="129" t="s">
        <v>118</v>
      </c>
      <c r="L122" s="134"/>
      <c r="M122" s="135"/>
      <c r="N122" s="136" t="s">
        <v>43</v>
      </c>
      <c r="P122" s="122">
        <f>$O$122*$H$122</f>
        <v>0</v>
      </c>
      <c r="Q122" s="122">
        <v>0.0192</v>
      </c>
      <c r="R122" s="122">
        <f>$Q$122*$H$122</f>
        <v>4.589913599999999</v>
      </c>
      <c r="S122" s="122">
        <v>0</v>
      </c>
      <c r="T122" s="123">
        <f>$S$122*$H$122</f>
        <v>0</v>
      </c>
      <c r="AR122" s="71" t="s">
        <v>183</v>
      </c>
      <c r="AT122" s="71" t="s">
        <v>180</v>
      </c>
      <c r="AU122" s="71" t="s">
        <v>78</v>
      </c>
      <c r="AY122" s="6" t="s">
        <v>111</v>
      </c>
      <c r="BE122" s="124">
        <f>IF($N$122="základní",$J$122,0)</f>
        <v>0</v>
      </c>
      <c r="BF122" s="124">
        <f>IF($N$122="snížená",$J$122,0)</f>
        <v>0</v>
      </c>
      <c r="BG122" s="124">
        <f>IF($N$122="zákl. přenesená",$J$122,0)</f>
        <v>0</v>
      </c>
      <c r="BH122" s="124">
        <f>IF($N$122="sníž. přenesená",$J$122,0)</f>
        <v>0</v>
      </c>
      <c r="BI122" s="124">
        <f>IF($N$122="nulová",$J$122,0)</f>
        <v>0</v>
      </c>
      <c r="BJ122" s="71" t="s">
        <v>8</v>
      </c>
      <c r="BK122" s="124">
        <f>ROUND($I$122*$H$122,0)</f>
        <v>0</v>
      </c>
      <c r="BL122" s="71" t="s">
        <v>146</v>
      </c>
      <c r="BM122" s="71" t="s">
        <v>212</v>
      </c>
    </row>
    <row r="123" spans="2:47" s="6" customFormat="1" ht="16.5" customHeight="1">
      <c r="B123" s="22"/>
      <c r="D123" s="125" t="s">
        <v>121</v>
      </c>
      <c r="F123" s="126" t="s">
        <v>211</v>
      </c>
      <c r="L123" s="22"/>
      <c r="M123" s="48"/>
      <c r="T123" s="49"/>
      <c r="AT123" s="6" t="s">
        <v>121</v>
      </c>
      <c r="AU123" s="6" t="s">
        <v>78</v>
      </c>
    </row>
    <row r="124" spans="2:51" s="6" customFormat="1" ht="15.75" customHeight="1">
      <c r="B124" s="138"/>
      <c r="D124" s="139" t="s">
        <v>213</v>
      </c>
      <c r="F124" s="140" t="s">
        <v>214</v>
      </c>
      <c r="H124" s="141">
        <v>239.058</v>
      </c>
      <c r="L124" s="138"/>
      <c r="M124" s="142"/>
      <c r="T124" s="143"/>
      <c r="AT124" s="144" t="s">
        <v>213</v>
      </c>
      <c r="AU124" s="144" t="s">
        <v>78</v>
      </c>
      <c r="AV124" s="144" t="s">
        <v>78</v>
      </c>
      <c r="AW124" s="144" t="s">
        <v>72</v>
      </c>
      <c r="AX124" s="144" t="s">
        <v>8</v>
      </c>
      <c r="AY124" s="144" t="s">
        <v>111</v>
      </c>
    </row>
    <row r="125" spans="2:65" s="6" customFormat="1" ht="15.75" customHeight="1">
      <c r="B125" s="22"/>
      <c r="C125" s="113" t="s">
        <v>215</v>
      </c>
      <c r="D125" s="113" t="s">
        <v>114</v>
      </c>
      <c r="E125" s="114" t="s">
        <v>216</v>
      </c>
      <c r="F125" s="115" t="s">
        <v>217</v>
      </c>
      <c r="G125" s="116" t="s">
        <v>155</v>
      </c>
      <c r="H125" s="117">
        <v>219.375</v>
      </c>
      <c r="I125" s="118"/>
      <c r="J125" s="119">
        <f>ROUND($I$125*$H$125,0)</f>
        <v>0</v>
      </c>
      <c r="K125" s="115" t="s">
        <v>118</v>
      </c>
      <c r="L125" s="22"/>
      <c r="M125" s="120"/>
      <c r="N125" s="121" t="s">
        <v>43</v>
      </c>
      <c r="P125" s="122">
        <f>$O$125*$H$125</f>
        <v>0</v>
      </c>
      <c r="Q125" s="122">
        <v>0.0003</v>
      </c>
      <c r="R125" s="122">
        <f>$Q$125*$H$125</f>
        <v>0.0658125</v>
      </c>
      <c r="S125" s="122">
        <v>0</v>
      </c>
      <c r="T125" s="123">
        <f>$S$125*$H$125</f>
        <v>0</v>
      </c>
      <c r="AR125" s="71" t="s">
        <v>146</v>
      </c>
      <c r="AT125" s="71" t="s">
        <v>114</v>
      </c>
      <c r="AU125" s="71" t="s">
        <v>78</v>
      </c>
      <c r="AY125" s="6" t="s">
        <v>111</v>
      </c>
      <c r="BE125" s="124">
        <f>IF($N$125="základní",$J$125,0)</f>
        <v>0</v>
      </c>
      <c r="BF125" s="124">
        <f>IF($N$125="snížená",$J$125,0)</f>
        <v>0</v>
      </c>
      <c r="BG125" s="124">
        <f>IF($N$125="zákl. přenesená",$J$125,0)</f>
        <v>0</v>
      </c>
      <c r="BH125" s="124">
        <f>IF($N$125="sníž. přenesená",$J$125,0)</f>
        <v>0</v>
      </c>
      <c r="BI125" s="124">
        <f>IF($N$125="nulová",$J$125,0)</f>
        <v>0</v>
      </c>
      <c r="BJ125" s="71" t="s">
        <v>8</v>
      </c>
      <c r="BK125" s="124">
        <f>ROUND($I$125*$H$125,0)</f>
        <v>0</v>
      </c>
      <c r="BL125" s="71" t="s">
        <v>146</v>
      </c>
      <c r="BM125" s="71" t="s">
        <v>218</v>
      </c>
    </row>
    <row r="126" spans="2:47" s="6" customFormat="1" ht="16.5" customHeight="1">
      <c r="B126" s="22"/>
      <c r="D126" s="125" t="s">
        <v>121</v>
      </c>
      <c r="F126" s="126" t="s">
        <v>217</v>
      </c>
      <c r="L126" s="22"/>
      <c r="M126" s="48"/>
      <c r="T126" s="49"/>
      <c r="AT126" s="6" t="s">
        <v>121</v>
      </c>
      <c r="AU126" s="6" t="s">
        <v>78</v>
      </c>
    </row>
    <row r="127" spans="2:65" s="6" customFormat="1" ht="15.75" customHeight="1">
      <c r="B127" s="22"/>
      <c r="C127" s="113" t="s">
        <v>219</v>
      </c>
      <c r="D127" s="113" t="s">
        <v>114</v>
      </c>
      <c r="E127" s="114" t="s">
        <v>220</v>
      </c>
      <c r="F127" s="115" t="s">
        <v>221</v>
      </c>
      <c r="G127" s="116" t="s">
        <v>117</v>
      </c>
      <c r="H127" s="117">
        <v>205.1</v>
      </c>
      <c r="I127" s="118"/>
      <c r="J127" s="119">
        <f>ROUND($I$127*$H$127,0)</f>
        <v>0</v>
      </c>
      <c r="K127" s="115" t="s">
        <v>118</v>
      </c>
      <c r="L127" s="22"/>
      <c r="M127" s="120"/>
      <c r="N127" s="121" t="s">
        <v>43</v>
      </c>
      <c r="P127" s="122">
        <f>$O$127*$H$127</f>
        <v>0</v>
      </c>
      <c r="Q127" s="122">
        <v>3E-05</v>
      </c>
      <c r="R127" s="122">
        <f>$Q$127*$H$127</f>
        <v>0.006153</v>
      </c>
      <c r="S127" s="122">
        <v>0</v>
      </c>
      <c r="T127" s="123">
        <f>$S$127*$H$127</f>
        <v>0</v>
      </c>
      <c r="AR127" s="71" t="s">
        <v>146</v>
      </c>
      <c r="AT127" s="71" t="s">
        <v>114</v>
      </c>
      <c r="AU127" s="71" t="s">
        <v>78</v>
      </c>
      <c r="AY127" s="6" t="s">
        <v>111</v>
      </c>
      <c r="BE127" s="124">
        <f>IF($N$127="základní",$J$127,0)</f>
        <v>0</v>
      </c>
      <c r="BF127" s="124">
        <f>IF($N$127="snížená",$J$127,0)</f>
        <v>0</v>
      </c>
      <c r="BG127" s="124">
        <f>IF($N$127="zákl. přenesená",$J$127,0)</f>
        <v>0</v>
      </c>
      <c r="BH127" s="124">
        <f>IF($N$127="sníž. přenesená",$J$127,0)</f>
        <v>0</v>
      </c>
      <c r="BI127" s="124">
        <f>IF($N$127="nulová",$J$127,0)</f>
        <v>0</v>
      </c>
      <c r="BJ127" s="71" t="s">
        <v>8</v>
      </c>
      <c r="BK127" s="124">
        <f>ROUND($I$127*$H$127,0)</f>
        <v>0</v>
      </c>
      <c r="BL127" s="71" t="s">
        <v>146</v>
      </c>
      <c r="BM127" s="71" t="s">
        <v>222</v>
      </c>
    </row>
    <row r="128" spans="2:47" s="6" customFormat="1" ht="16.5" customHeight="1">
      <c r="B128" s="22"/>
      <c r="D128" s="125" t="s">
        <v>121</v>
      </c>
      <c r="F128" s="126" t="s">
        <v>221</v>
      </c>
      <c r="L128" s="22"/>
      <c r="M128" s="48"/>
      <c r="T128" s="49"/>
      <c r="AT128" s="6" t="s">
        <v>121</v>
      </c>
      <c r="AU128" s="6" t="s">
        <v>78</v>
      </c>
    </row>
    <row r="129" spans="2:65" s="6" customFormat="1" ht="15.75" customHeight="1">
      <c r="B129" s="22"/>
      <c r="C129" s="113" t="s">
        <v>223</v>
      </c>
      <c r="D129" s="113" t="s">
        <v>114</v>
      </c>
      <c r="E129" s="114" t="s">
        <v>224</v>
      </c>
      <c r="F129" s="115" t="s">
        <v>225</v>
      </c>
      <c r="G129" s="116" t="s">
        <v>117</v>
      </c>
      <c r="H129" s="117">
        <v>4.7</v>
      </c>
      <c r="I129" s="118"/>
      <c r="J129" s="119">
        <f>ROUND($I$129*$H$129,0)</f>
        <v>0</v>
      </c>
      <c r="K129" s="115" t="s">
        <v>145</v>
      </c>
      <c r="L129" s="22"/>
      <c r="M129" s="120"/>
      <c r="N129" s="121" t="s">
        <v>43</v>
      </c>
      <c r="P129" s="122">
        <f>$O$129*$H$129</f>
        <v>0</v>
      </c>
      <c r="Q129" s="122">
        <v>0.0002</v>
      </c>
      <c r="R129" s="122">
        <f>$Q$129*$H$129</f>
        <v>0.0009400000000000001</v>
      </c>
      <c r="S129" s="122">
        <v>0</v>
      </c>
      <c r="T129" s="123">
        <f>$S$129*$H$129</f>
        <v>0</v>
      </c>
      <c r="AR129" s="71" t="s">
        <v>146</v>
      </c>
      <c r="AT129" s="71" t="s">
        <v>114</v>
      </c>
      <c r="AU129" s="71" t="s">
        <v>78</v>
      </c>
      <c r="AY129" s="6" t="s">
        <v>111</v>
      </c>
      <c r="BE129" s="124">
        <f>IF($N$129="základní",$J$129,0)</f>
        <v>0</v>
      </c>
      <c r="BF129" s="124">
        <f>IF($N$129="snížená",$J$129,0)</f>
        <v>0</v>
      </c>
      <c r="BG129" s="124">
        <f>IF($N$129="zákl. přenesená",$J$129,0)</f>
        <v>0</v>
      </c>
      <c r="BH129" s="124">
        <f>IF($N$129="sníž. přenesená",$J$129,0)</f>
        <v>0</v>
      </c>
      <c r="BI129" s="124">
        <f>IF($N$129="nulová",$J$129,0)</f>
        <v>0</v>
      </c>
      <c r="BJ129" s="71" t="s">
        <v>8</v>
      </c>
      <c r="BK129" s="124">
        <f>ROUND($I$129*$H$129,0)</f>
        <v>0</v>
      </c>
      <c r="BL129" s="71" t="s">
        <v>146</v>
      </c>
      <c r="BM129" s="71" t="s">
        <v>226</v>
      </c>
    </row>
    <row r="130" spans="2:47" s="6" customFormat="1" ht="16.5" customHeight="1">
      <c r="B130" s="22"/>
      <c r="D130" s="125" t="s">
        <v>121</v>
      </c>
      <c r="F130" s="126" t="s">
        <v>225</v>
      </c>
      <c r="L130" s="22"/>
      <c r="M130" s="48"/>
      <c r="T130" s="49"/>
      <c r="AT130" s="6" t="s">
        <v>121</v>
      </c>
      <c r="AU130" s="6" t="s">
        <v>78</v>
      </c>
    </row>
    <row r="131" spans="2:65" s="6" customFormat="1" ht="15.75" customHeight="1">
      <c r="B131" s="22"/>
      <c r="C131" s="127" t="s">
        <v>227</v>
      </c>
      <c r="D131" s="127" t="s">
        <v>180</v>
      </c>
      <c r="E131" s="128" t="s">
        <v>228</v>
      </c>
      <c r="F131" s="129" t="s">
        <v>229</v>
      </c>
      <c r="G131" s="130" t="s">
        <v>117</v>
      </c>
      <c r="H131" s="131">
        <v>5.17</v>
      </c>
      <c r="I131" s="132"/>
      <c r="J131" s="133">
        <f>ROUND($I$131*$H$131,0)</f>
        <v>0</v>
      </c>
      <c r="K131" s="129"/>
      <c r="L131" s="134"/>
      <c r="M131" s="135"/>
      <c r="N131" s="136" t="s">
        <v>43</v>
      </c>
      <c r="P131" s="122">
        <f>$O$131*$H$131</f>
        <v>0</v>
      </c>
      <c r="Q131" s="122">
        <v>0</v>
      </c>
      <c r="R131" s="122">
        <f>$Q$131*$H$131</f>
        <v>0</v>
      </c>
      <c r="S131" s="122">
        <v>0</v>
      </c>
      <c r="T131" s="123">
        <f>$S$131*$H$131</f>
        <v>0</v>
      </c>
      <c r="AR131" s="71" t="s">
        <v>183</v>
      </c>
      <c r="AT131" s="71" t="s">
        <v>180</v>
      </c>
      <c r="AU131" s="71" t="s">
        <v>78</v>
      </c>
      <c r="AY131" s="6" t="s">
        <v>111</v>
      </c>
      <c r="BE131" s="124">
        <f>IF($N$131="základní",$J$131,0)</f>
        <v>0</v>
      </c>
      <c r="BF131" s="124">
        <f>IF($N$131="snížená",$J$131,0)</f>
        <v>0</v>
      </c>
      <c r="BG131" s="124">
        <f>IF($N$131="zákl. přenesená",$J$131,0)</f>
        <v>0</v>
      </c>
      <c r="BH131" s="124">
        <f>IF($N$131="sníž. přenesená",$J$131,0)</f>
        <v>0</v>
      </c>
      <c r="BI131" s="124">
        <f>IF($N$131="nulová",$J$131,0)</f>
        <v>0</v>
      </c>
      <c r="BJ131" s="71" t="s">
        <v>8</v>
      </c>
      <c r="BK131" s="124">
        <f>ROUND($I$131*$H$131,0)</f>
        <v>0</v>
      </c>
      <c r="BL131" s="71" t="s">
        <v>146</v>
      </c>
      <c r="BM131" s="71" t="s">
        <v>230</v>
      </c>
    </row>
    <row r="132" spans="2:47" s="6" customFormat="1" ht="16.5" customHeight="1">
      <c r="B132" s="22"/>
      <c r="D132" s="125" t="s">
        <v>121</v>
      </c>
      <c r="F132" s="126" t="s">
        <v>229</v>
      </c>
      <c r="L132" s="22"/>
      <c r="M132" s="48"/>
      <c r="T132" s="49"/>
      <c r="AT132" s="6" t="s">
        <v>121</v>
      </c>
      <c r="AU132" s="6" t="s">
        <v>78</v>
      </c>
    </row>
    <row r="133" spans="2:51" s="6" customFormat="1" ht="15.75" customHeight="1">
      <c r="B133" s="138"/>
      <c r="D133" s="139" t="s">
        <v>213</v>
      </c>
      <c r="F133" s="140" t="s">
        <v>231</v>
      </c>
      <c r="H133" s="141">
        <v>5.17</v>
      </c>
      <c r="L133" s="138"/>
      <c r="M133" s="142"/>
      <c r="T133" s="143"/>
      <c r="AT133" s="144" t="s">
        <v>213</v>
      </c>
      <c r="AU133" s="144" t="s">
        <v>78</v>
      </c>
      <c r="AV133" s="144" t="s">
        <v>78</v>
      </c>
      <c r="AW133" s="144" t="s">
        <v>72</v>
      </c>
      <c r="AX133" s="144" t="s">
        <v>8</v>
      </c>
      <c r="AY133" s="144" t="s">
        <v>111</v>
      </c>
    </row>
    <row r="134" spans="2:65" s="6" customFormat="1" ht="15.75" customHeight="1">
      <c r="B134" s="22"/>
      <c r="C134" s="113" t="s">
        <v>232</v>
      </c>
      <c r="D134" s="113" t="s">
        <v>114</v>
      </c>
      <c r="E134" s="114" t="s">
        <v>233</v>
      </c>
      <c r="F134" s="115" t="s">
        <v>234</v>
      </c>
      <c r="G134" s="116" t="s">
        <v>155</v>
      </c>
      <c r="H134" s="117">
        <v>32.599</v>
      </c>
      <c r="I134" s="118"/>
      <c r="J134" s="119">
        <f>ROUND($I$134*$H$134,0)</f>
        <v>0</v>
      </c>
      <c r="K134" s="115" t="s">
        <v>118</v>
      </c>
      <c r="L134" s="22"/>
      <c r="M134" s="120"/>
      <c r="N134" s="121" t="s">
        <v>43</v>
      </c>
      <c r="P134" s="122">
        <f>$O$134*$H$134</f>
        <v>0</v>
      </c>
      <c r="Q134" s="122">
        <v>0.00715</v>
      </c>
      <c r="R134" s="122">
        <f>$Q$134*$H$134</f>
        <v>0.23308284999999998</v>
      </c>
      <c r="S134" s="122">
        <v>0</v>
      </c>
      <c r="T134" s="123">
        <f>$S$134*$H$134</f>
        <v>0</v>
      </c>
      <c r="AR134" s="71" t="s">
        <v>146</v>
      </c>
      <c r="AT134" s="71" t="s">
        <v>114</v>
      </c>
      <c r="AU134" s="71" t="s">
        <v>78</v>
      </c>
      <c r="AY134" s="6" t="s">
        <v>111</v>
      </c>
      <c r="BE134" s="124">
        <f>IF($N$134="základní",$J$134,0)</f>
        <v>0</v>
      </c>
      <c r="BF134" s="124">
        <f>IF($N$134="snížená",$J$134,0)</f>
        <v>0</v>
      </c>
      <c r="BG134" s="124">
        <f>IF($N$134="zákl. přenesená",$J$134,0)</f>
        <v>0</v>
      </c>
      <c r="BH134" s="124">
        <f>IF($N$134="sníž. přenesená",$J$134,0)</f>
        <v>0</v>
      </c>
      <c r="BI134" s="124">
        <f>IF($N$134="nulová",$J$134,0)</f>
        <v>0</v>
      </c>
      <c r="BJ134" s="71" t="s">
        <v>8</v>
      </c>
      <c r="BK134" s="124">
        <f>ROUND($I$134*$H$134,0)</f>
        <v>0</v>
      </c>
      <c r="BL134" s="71" t="s">
        <v>146</v>
      </c>
      <c r="BM134" s="71" t="s">
        <v>235</v>
      </c>
    </row>
    <row r="135" spans="2:47" s="6" customFormat="1" ht="16.5" customHeight="1">
      <c r="B135" s="22"/>
      <c r="D135" s="125" t="s">
        <v>121</v>
      </c>
      <c r="F135" s="126" t="s">
        <v>234</v>
      </c>
      <c r="L135" s="22"/>
      <c r="M135" s="48"/>
      <c r="T135" s="49"/>
      <c r="AT135" s="6" t="s">
        <v>121</v>
      </c>
      <c r="AU135" s="6" t="s">
        <v>78</v>
      </c>
    </row>
    <row r="136" spans="2:65" s="6" customFormat="1" ht="15.75" customHeight="1">
      <c r="B136" s="22"/>
      <c r="C136" s="113" t="s">
        <v>236</v>
      </c>
      <c r="D136" s="113" t="s">
        <v>114</v>
      </c>
      <c r="E136" s="114" t="s">
        <v>237</v>
      </c>
      <c r="F136" s="115" t="s">
        <v>238</v>
      </c>
      <c r="G136" s="116" t="s">
        <v>194</v>
      </c>
      <c r="H136" s="137"/>
      <c r="I136" s="118"/>
      <c r="J136" s="119">
        <f>ROUND($I$136*$H$136,0)</f>
        <v>0</v>
      </c>
      <c r="K136" s="115" t="s">
        <v>118</v>
      </c>
      <c r="L136" s="22"/>
      <c r="M136" s="120"/>
      <c r="N136" s="121" t="s">
        <v>43</v>
      </c>
      <c r="P136" s="122">
        <f>$O$136*$H$136</f>
        <v>0</v>
      </c>
      <c r="Q136" s="122">
        <v>0</v>
      </c>
      <c r="R136" s="122">
        <f>$Q$136*$H$136</f>
        <v>0</v>
      </c>
      <c r="S136" s="122">
        <v>0</v>
      </c>
      <c r="T136" s="123">
        <f>$S$136*$H$136</f>
        <v>0</v>
      </c>
      <c r="AR136" s="71" t="s">
        <v>146</v>
      </c>
      <c r="AT136" s="71" t="s">
        <v>114</v>
      </c>
      <c r="AU136" s="71" t="s">
        <v>78</v>
      </c>
      <c r="AY136" s="6" t="s">
        <v>111</v>
      </c>
      <c r="BE136" s="124">
        <f>IF($N$136="základní",$J$136,0)</f>
        <v>0</v>
      </c>
      <c r="BF136" s="124">
        <f>IF($N$136="snížená",$J$136,0)</f>
        <v>0</v>
      </c>
      <c r="BG136" s="124">
        <f>IF($N$136="zákl. přenesená",$J$136,0)</f>
        <v>0</v>
      </c>
      <c r="BH136" s="124">
        <f>IF($N$136="sníž. přenesená",$J$136,0)</f>
        <v>0</v>
      </c>
      <c r="BI136" s="124">
        <f>IF($N$136="nulová",$J$136,0)</f>
        <v>0</v>
      </c>
      <c r="BJ136" s="71" t="s">
        <v>8</v>
      </c>
      <c r="BK136" s="124">
        <f>ROUND($I$136*$H$136,0)</f>
        <v>0</v>
      </c>
      <c r="BL136" s="71" t="s">
        <v>146</v>
      </c>
      <c r="BM136" s="71" t="s">
        <v>239</v>
      </c>
    </row>
    <row r="137" spans="2:47" s="6" customFormat="1" ht="16.5" customHeight="1">
      <c r="B137" s="22"/>
      <c r="D137" s="125" t="s">
        <v>121</v>
      </c>
      <c r="F137" s="126" t="s">
        <v>238</v>
      </c>
      <c r="L137" s="22"/>
      <c r="M137" s="48"/>
      <c r="T137" s="49"/>
      <c r="AT137" s="6" t="s">
        <v>121</v>
      </c>
      <c r="AU137" s="6" t="s">
        <v>78</v>
      </c>
    </row>
    <row r="138" spans="2:63" s="102" customFormat="1" ht="30.75" customHeight="1">
      <c r="B138" s="103"/>
      <c r="D138" s="104" t="s">
        <v>71</v>
      </c>
      <c r="E138" s="111" t="s">
        <v>240</v>
      </c>
      <c r="F138" s="111" t="s">
        <v>241</v>
      </c>
      <c r="J138" s="112">
        <f>$BK$138</f>
        <v>0</v>
      </c>
      <c r="L138" s="103"/>
      <c r="M138" s="107"/>
      <c r="P138" s="108">
        <f>SUM($P$139:$P$177)</f>
        <v>0</v>
      </c>
      <c r="R138" s="108">
        <f>SUM($R$139:$R$177)</f>
        <v>2.2428010300000003</v>
      </c>
      <c r="T138" s="109">
        <f>SUM($T$139:$T$177)</f>
        <v>0</v>
      </c>
      <c r="AR138" s="104" t="s">
        <v>78</v>
      </c>
      <c r="AT138" s="104" t="s">
        <v>71</v>
      </c>
      <c r="AU138" s="104" t="s">
        <v>8</v>
      </c>
      <c r="AY138" s="104" t="s">
        <v>111</v>
      </c>
      <c r="BK138" s="110">
        <f>SUM($BK$139:$BK$177)</f>
        <v>0</v>
      </c>
    </row>
    <row r="139" spans="2:65" s="6" customFormat="1" ht="15.75" customHeight="1">
      <c r="B139" s="22"/>
      <c r="C139" s="113" t="s">
        <v>242</v>
      </c>
      <c r="D139" s="113" t="s">
        <v>114</v>
      </c>
      <c r="E139" s="114" t="s">
        <v>243</v>
      </c>
      <c r="F139" s="115" t="s">
        <v>244</v>
      </c>
      <c r="G139" s="116" t="s">
        <v>155</v>
      </c>
      <c r="H139" s="117">
        <v>311.881</v>
      </c>
      <c r="I139" s="118"/>
      <c r="J139" s="119">
        <f>ROUND($I$139*$H$139,0)</f>
        <v>0</v>
      </c>
      <c r="K139" s="115" t="s">
        <v>145</v>
      </c>
      <c r="L139" s="22"/>
      <c r="M139" s="120"/>
      <c r="N139" s="121" t="s">
        <v>43</v>
      </c>
      <c r="P139" s="122">
        <f>$O$139*$H$139</f>
        <v>0</v>
      </c>
      <c r="Q139" s="122">
        <v>0</v>
      </c>
      <c r="R139" s="122">
        <f>$Q$139*$H$139</f>
        <v>0</v>
      </c>
      <c r="S139" s="122">
        <v>0</v>
      </c>
      <c r="T139" s="123">
        <f>$S$139*$H$139</f>
        <v>0</v>
      </c>
      <c r="AR139" s="71" t="s">
        <v>146</v>
      </c>
      <c r="AT139" s="71" t="s">
        <v>114</v>
      </c>
      <c r="AU139" s="71" t="s">
        <v>78</v>
      </c>
      <c r="AY139" s="6" t="s">
        <v>111</v>
      </c>
      <c r="BE139" s="124">
        <f>IF($N$139="základní",$J$139,0)</f>
        <v>0</v>
      </c>
      <c r="BF139" s="124">
        <f>IF($N$139="snížená",$J$139,0)</f>
        <v>0</v>
      </c>
      <c r="BG139" s="124">
        <f>IF($N$139="zákl. přenesená",$J$139,0)</f>
        <v>0</v>
      </c>
      <c r="BH139" s="124">
        <f>IF($N$139="sníž. přenesená",$J$139,0)</f>
        <v>0</v>
      </c>
      <c r="BI139" s="124">
        <f>IF($N$139="nulová",$J$139,0)</f>
        <v>0</v>
      </c>
      <c r="BJ139" s="71" t="s">
        <v>8</v>
      </c>
      <c r="BK139" s="124">
        <f>ROUND($I$139*$H$139,0)</f>
        <v>0</v>
      </c>
      <c r="BL139" s="71" t="s">
        <v>146</v>
      </c>
      <c r="BM139" s="71" t="s">
        <v>245</v>
      </c>
    </row>
    <row r="140" spans="2:65" s="6" customFormat="1" ht="15.75" customHeight="1">
      <c r="B140" s="22"/>
      <c r="C140" s="116" t="s">
        <v>246</v>
      </c>
      <c r="D140" s="116" t="s">
        <v>114</v>
      </c>
      <c r="E140" s="114" t="s">
        <v>247</v>
      </c>
      <c r="F140" s="115" t="s">
        <v>248</v>
      </c>
      <c r="G140" s="116" t="s">
        <v>117</v>
      </c>
      <c r="H140" s="117">
        <v>6</v>
      </c>
      <c r="I140" s="118"/>
      <c r="J140" s="119">
        <f>ROUND($I$140*$H$140,0)</f>
        <v>0</v>
      </c>
      <c r="K140" s="115" t="s">
        <v>145</v>
      </c>
      <c r="L140" s="22"/>
      <c r="M140" s="120"/>
      <c r="N140" s="121" t="s">
        <v>43</v>
      </c>
      <c r="P140" s="122">
        <f>$O$140*$H$140</f>
        <v>0</v>
      </c>
      <c r="Q140" s="122">
        <v>0</v>
      </c>
      <c r="R140" s="122">
        <f>$Q$140*$H$140</f>
        <v>0</v>
      </c>
      <c r="S140" s="122">
        <v>0</v>
      </c>
      <c r="T140" s="123">
        <f>$S$140*$H$140</f>
        <v>0</v>
      </c>
      <c r="AR140" s="71" t="s">
        <v>146</v>
      </c>
      <c r="AT140" s="71" t="s">
        <v>114</v>
      </c>
      <c r="AU140" s="71" t="s">
        <v>78</v>
      </c>
      <c r="AY140" s="71" t="s">
        <v>111</v>
      </c>
      <c r="BE140" s="124">
        <f>IF($N$140="základní",$J$140,0)</f>
        <v>0</v>
      </c>
      <c r="BF140" s="124">
        <f>IF($N$140="snížená",$J$140,0)</f>
        <v>0</v>
      </c>
      <c r="BG140" s="124">
        <f>IF($N$140="zákl. přenesená",$J$140,0)</f>
        <v>0</v>
      </c>
      <c r="BH140" s="124">
        <f>IF($N$140="sníž. přenesená",$J$140,0)</f>
        <v>0</v>
      </c>
      <c r="BI140" s="124">
        <f>IF($N$140="nulová",$J$140,0)</f>
        <v>0</v>
      </c>
      <c r="BJ140" s="71" t="s">
        <v>8</v>
      </c>
      <c r="BK140" s="124">
        <f>ROUND($I$140*$H$140,0)</f>
        <v>0</v>
      </c>
      <c r="BL140" s="71" t="s">
        <v>146</v>
      </c>
      <c r="BM140" s="71" t="s">
        <v>249</v>
      </c>
    </row>
    <row r="141" spans="2:65" s="6" customFormat="1" ht="15.75" customHeight="1">
      <c r="B141" s="22"/>
      <c r="C141" s="116" t="s">
        <v>250</v>
      </c>
      <c r="D141" s="116" t="s">
        <v>114</v>
      </c>
      <c r="E141" s="114" t="s">
        <v>251</v>
      </c>
      <c r="F141" s="115" t="s">
        <v>252</v>
      </c>
      <c r="G141" s="116" t="s">
        <v>117</v>
      </c>
      <c r="H141" s="117">
        <v>7.5</v>
      </c>
      <c r="I141" s="118"/>
      <c r="J141" s="119">
        <f>ROUND($I$141*$H$141,0)</f>
        <v>0</v>
      </c>
      <c r="K141" s="115" t="s">
        <v>145</v>
      </c>
      <c r="L141" s="22"/>
      <c r="M141" s="120"/>
      <c r="N141" s="121" t="s">
        <v>43</v>
      </c>
      <c r="P141" s="122">
        <f>$O$141*$H$141</f>
        <v>0</v>
      </c>
      <c r="Q141" s="122">
        <v>0</v>
      </c>
      <c r="R141" s="122">
        <f>$Q$141*$H$141</f>
        <v>0</v>
      </c>
      <c r="S141" s="122">
        <v>0</v>
      </c>
      <c r="T141" s="123">
        <f>$S$141*$H$141</f>
        <v>0</v>
      </c>
      <c r="AR141" s="71" t="s">
        <v>146</v>
      </c>
      <c r="AT141" s="71" t="s">
        <v>114</v>
      </c>
      <c r="AU141" s="71" t="s">
        <v>78</v>
      </c>
      <c r="AY141" s="71" t="s">
        <v>111</v>
      </c>
      <c r="BE141" s="124">
        <f>IF($N$141="základní",$J$141,0)</f>
        <v>0</v>
      </c>
      <c r="BF141" s="124">
        <f>IF($N$141="snížená",$J$141,0)</f>
        <v>0</v>
      </c>
      <c r="BG141" s="124">
        <f>IF($N$141="zákl. přenesená",$J$141,0)</f>
        <v>0</v>
      </c>
      <c r="BH141" s="124">
        <f>IF($N$141="sníž. přenesená",$J$141,0)</f>
        <v>0</v>
      </c>
      <c r="BI141" s="124">
        <f>IF($N$141="nulová",$J$141,0)</f>
        <v>0</v>
      </c>
      <c r="BJ141" s="71" t="s">
        <v>8</v>
      </c>
      <c r="BK141" s="124">
        <f>ROUND($I$141*$H$141,0)</f>
        <v>0</v>
      </c>
      <c r="BL141" s="71" t="s">
        <v>146</v>
      </c>
      <c r="BM141" s="71" t="s">
        <v>253</v>
      </c>
    </row>
    <row r="142" spans="2:65" s="6" customFormat="1" ht="15.75" customHeight="1">
      <c r="B142" s="22"/>
      <c r="C142" s="116" t="s">
        <v>254</v>
      </c>
      <c r="D142" s="116" t="s">
        <v>114</v>
      </c>
      <c r="E142" s="114" t="s">
        <v>255</v>
      </c>
      <c r="F142" s="115" t="s">
        <v>256</v>
      </c>
      <c r="G142" s="116" t="s">
        <v>117</v>
      </c>
      <c r="H142" s="117">
        <v>6</v>
      </c>
      <c r="I142" s="118"/>
      <c r="J142" s="119">
        <f>ROUND($I$142*$H$142,0)</f>
        <v>0</v>
      </c>
      <c r="K142" s="115" t="s">
        <v>145</v>
      </c>
      <c r="L142" s="22"/>
      <c r="M142" s="120"/>
      <c r="N142" s="121" t="s">
        <v>43</v>
      </c>
      <c r="P142" s="122">
        <f>$O$142*$H$142</f>
        <v>0</v>
      </c>
      <c r="Q142" s="122">
        <v>4E-05</v>
      </c>
      <c r="R142" s="122">
        <f>$Q$142*$H$142</f>
        <v>0.00024000000000000003</v>
      </c>
      <c r="S142" s="122">
        <v>0</v>
      </c>
      <c r="T142" s="123">
        <f>$S$142*$H$142</f>
        <v>0</v>
      </c>
      <c r="AR142" s="71" t="s">
        <v>146</v>
      </c>
      <c r="AT142" s="71" t="s">
        <v>114</v>
      </c>
      <c r="AU142" s="71" t="s">
        <v>78</v>
      </c>
      <c r="AY142" s="71" t="s">
        <v>111</v>
      </c>
      <c r="BE142" s="124">
        <f>IF($N$142="základní",$J$142,0)</f>
        <v>0</v>
      </c>
      <c r="BF142" s="124">
        <f>IF($N$142="snížená",$J$142,0)</f>
        <v>0</v>
      </c>
      <c r="BG142" s="124">
        <f>IF($N$142="zákl. přenesená",$J$142,0)</f>
        <v>0</v>
      </c>
      <c r="BH142" s="124">
        <f>IF($N$142="sníž. přenesená",$J$142,0)</f>
        <v>0</v>
      </c>
      <c r="BI142" s="124">
        <f>IF($N$142="nulová",$J$142,0)</f>
        <v>0</v>
      </c>
      <c r="BJ142" s="71" t="s">
        <v>8</v>
      </c>
      <c r="BK142" s="124">
        <f>ROUND($I$142*$H$142,0)</f>
        <v>0</v>
      </c>
      <c r="BL142" s="71" t="s">
        <v>146</v>
      </c>
      <c r="BM142" s="71" t="s">
        <v>257</v>
      </c>
    </row>
    <row r="143" spans="2:65" s="6" customFormat="1" ht="15.75" customHeight="1">
      <c r="B143" s="22"/>
      <c r="C143" s="116" t="s">
        <v>183</v>
      </c>
      <c r="D143" s="116" t="s">
        <v>114</v>
      </c>
      <c r="E143" s="114" t="s">
        <v>258</v>
      </c>
      <c r="F143" s="115" t="s">
        <v>259</v>
      </c>
      <c r="G143" s="116" t="s">
        <v>117</v>
      </c>
      <c r="H143" s="117">
        <v>7.5</v>
      </c>
      <c r="I143" s="118"/>
      <c r="J143" s="119">
        <f>ROUND($I$143*$H$143,0)</f>
        <v>0</v>
      </c>
      <c r="K143" s="115" t="s">
        <v>145</v>
      </c>
      <c r="L143" s="22"/>
      <c r="M143" s="120"/>
      <c r="N143" s="121" t="s">
        <v>43</v>
      </c>
      <c r="P143" s="122">
        <f>$O$143*$H$143</f>
        <v>0</v>
      </c>
      <c r="Q143" s="122">
        <v>2E-05</v>
      </c>
      <c r="R143" s="122">
        <f>$Q$143*$H$143</f>
        <v>0.00015000000000000001</v>
      </c>
      <c r="S143" s="122">
        <v>0</v>
      </c>
      <c r="T143" s="123">
        <f>$S$143*$H$143</f>
        <v>0</v>
      </c>
      <c r="AR143" s="71" t="s">
        <v>146</v>
      </c>
      <c r="AT143" s="71" t="s">
        <v>114</v>
      </c>
      <c r="AU143" s="71" t="s">
        <v>78</v>
      </c>
      <c r="AY143" s="71" t="s">
        <v>111</v>
      </c>
      <c r="BE143" s="124">
        <f>IF($N$143="základní",$J$143,0)</f>
        <v>0</v>
      </c>
      <c r="BF143" s="124">
        <f>IF($N$143="snížená",$J$143,0)</f>
        <v>0</v>
      </c>
      <c r="BG143" s="124">
        <f>IF($N$143="zákl. přenesená",$J$143,0)</f>
        <v>0</v>
      </c>
      <c r="BH143" s="124">
        <f>IF($N$143="sníž. přenesená",$J$143,0)</f>
        <v>0</v>
      </c>
      <c r="BI143" s="124">
        <f>IF($N$143="nulová",$J$143,0)</f>
        <v>0</v>
      </c>
      <c r="BJ143" s="71" t="s">
        <v>8</v>
      </c>
      <c r="BK143" s="124">
        <f>ROUND($I$143*$H$143,0)</f>
        <v>0</v>
      </c>
      <c r="BL143" s="71" t="s">
        <v>146</v>
      </c>
      <c r="BM143" s="71" t="s">
        <v>260</v>
      </c>
    </row>
    <row r="144" spans="2:65" s="6" customFormat="1" ht="15.75" customHeight="1">
      <c r="B144" s="22"/>
      <c r="C144" s="116" t="s">
        <v>261</v>
      </c>
      <c r="D144" s="116" t="s">
        <v>114</v>
      </c>
      <c r="E144" s="114" t="s">
        <v>262</v>
      </c>
      <c r="F144" s="115" t="s">
        <v>263</v>
      </c>
      <c r="G144" s="116" t="s">
        <v>155</v>
      </c>
      <c r="H144" s="117">
        <v>311.881</v>
      </c>
      <c r="I144" s="118"/>
      <c r="J144" s="119">
        <f>ROUND($I$144*$H$144,0)</f>
        <v>0</v>
      </c>
      <c r="K144" s="115" t="s">
        <v>145</v>
      </c>
      <c r="L144" s="22"/>
      <c r="M144" s="120"/>
      <c r="N144" s="121" t="s">
        <v>43</v>
      </c>
      <c r="P144" s="122">
        <f>$O$144*$H$144</f>
        <v>0</v>
      </c>
      <c r="Q144" s="122">
        <v>7E-05</v>
      </c>
      <c r="R144" s="122">
        <f>$Q$144*$H$144</f>
        <v>0.021831669999999997</v>
      </c>
      <c r="S144" s="122">
        <v>0</v>
      </c>
      <c r="T144" s="123">
        <f>$S$144*$H$144</f>
        <v>0</v>
      </c>
      <c r="AR144" s="71" t="s">
        <v>146</v>
      </c>
      <c r="AT144" s="71" t="s">
        <v>114</v>
      </c>
      <c r="AU144" s="71" t="s">
        <v>78</v>
      </c>
      <c r="AY144" s="71" t="s">
        <v>111</v>
      </c>
      <c r="BE144" s="124">
        <f>IF($N$144="základní",$J$144,0)</f>
        <v>0</v>
      </c>
      <c r="BF144" s="124">
        <f>IF($N$144="snížená",$J$144,0)</f>
        <v>0</v>
      </c>
      <c r="BG144" s="124">
        <f>IF($N$144="zákl. přenesená",$J$144,0)</f>
        <v>0</v>
      </c>
      <c r="BH144" s="124">
        <f>IF($N$144="sníž. přenesená",$J$144,0)</f>
        <v>0</v>
      </c>
      <c r="BI144" s="124">
        <f>IF($N$144="nulová",$J$144,0)</f>
        <v>0</v>
      </c>
      <c r="BJ144" s="71" t="s">
        <v>8</v>
      </c>
      <c r="BK144" s="124">
        <f>ROUND($I$144*$H$144,0)</f>
        <v>0</v>
      </c>
      <c r="BL144" s="71" t="s">
        <v>146</v>
      </c>
      <c r="BM144" s="71" t="s">
        <v>264</v>
      </c>
    </row>
    <row r="145" spans="2:65" s="6" customFormat="1" ht="15.75" customHeight="1">
      <c r="B145" s="22"/>
      <c r="C145" s="116" t="s">
        <v>265</v>
      </c>
      <c r="D145" s="116" t="s">
        <v>114</v>
      </c>
      <c r="E145" s="114" t="s">
        <v>266</v>
      </c>
      <c r="F145" s="115" t="s">
        <v>267</v>
      </c>
      <c r="G145" s="116" t="s">
        <v>155</v>
      </c>
      <c r="H145" s="117">
        <v>241.791</v>
      </c>
      <c r="I145" s="118"/>
      <c r="J145" s="119">
        <f>ROUND($I$145*$H$145,0)</f>
        <v>0</v>
      </c>
      <c r="K145" s="115" t="s">
        <v>145</v>
      </c>
      <c r="L145" s="22"/>
      <c r="M145" s="120"/>
      <c r="N145" s="121" t="s">
        <v>43</v>
      </c>
      <c r="P145" s="122">
        <f>$O$145*$H$145</f>
        <v>0</v>
      </c>
      <c r="Q145" s="122">
        <v>0.00455</v>
      </c>
      <c r="R145" s="122">
        <f>$Q$145*$H$145</f>
        <v>1.10014905</v>
      </c>
      <c r="S145" s="122">
        <v>0</v>
      </c>
      <c r="T145" s="123">
        <f>$S$145*$H$145</f>
        <v>0</v>
      </c>
      <c r="AR145" s="71" t="s">
        <v>146</v>
      </c>
      <c r="AT145" s="71" t="s">
        <v>114</v>
      </c>
      <c r="AU145" s="71" t="s">
        <v>78</v>
      </c>
      <c r="AY145" s="71" t="s">
        <v>111</v>
      </c>
      <c r="BE145" s="124">
        <f>IF($N$145="základní",$J$145,0)</f>
        <v>0</v>
      </c>
      <c r="BF145" s="124">
        <f>IF($N$145="snížená",$J$145,0)</f>
        <v>0</v>
      </c>
      <c r="BG145" s="124">
        <f>IF($N$145="zákl. přenesená",$J$145,0)</f>
        <v>0</v>
      </c>
      <c r="BH145" s="124">
        <f>IF($N$145="sníž. přenesená",$J$145,0)</f>
        <v>0</v>
      </c>
      <c r="BI145" s="124">
        <f>IF($N$145="nulová",$J$145,0)</f>
        <v>0</v>
      </c>
      <c r="BJ145" s="71" t="s">
        <v>8</v>
      </c>
      <c r="BK145" s="124">
        <f>ROUND($I$145*$H$145,0)</f>
        <v>0</v>
      </c>
      <c r="BL145" s="71" t="s">
        <v>146</v>
      </c>
      <c r="BM145" s="71" t="s">
        <v>268</v>
      </c>
    </row>
    <row r="146" spans="2:65" s="6" customFormat="1" ht="15.75" customHeight="1">
      <c r="B146" s="22"/>
      <c r="C146" s="116" t="s">
        <v>269</v>
      </c>
      <c r="D146" s="116" t="s">
        <v>114</v>
      </c>
      <c r="E146" s="114" t="s">
        <v>270</v>
      </c>
      <c r="F146" s="115" t="s">
        <v>271</v>
      </c>
      <c r="G146" s="116" t="s">
        <v>117</v>
      </c>
      <c r="H146" s="117">
        <v>6</v>
      </c>
      <c r="I146" s="118"/>
      <c r="J146" s="119">
        <f>ROUND($I$146*$H$146,0)</f>
        <v>0</v>
      </c>
      <c r="K146" s="115" t="s">
        <v>145</v>
      </c>
      <c r="L146" s="22"/>
      <c r="M146" s="120"/>
      <c r="N146" s="121" t="s">
        <v>43</v>
      </c>
      <c r="P146" s="122">
        <f>$O$146*$H$146</f>
        <v>0</v>
      </c>
      <c r="Q146" s="122">
        <v>0.00135</v>
      </c>
      <c r="R146" s="122">
        <f>$Q$146*$H$146</f>
        <v>0.0081</v>
      </c>
      <c r="S146" s="122">
        <v>0</v>
      </c>
      <c r="T146" s="123">
        <f>$S$146*$H$146</f>
        <v>0</v>
      </c>
      <c r="AR146" s="71" t="s">
        <v>146</v>
      </c>
      <c r="AT146" s="71" t="s">
        <v>114</v>
      </c>
      <c r="AU146" s="71" t="s">
        <v>78</v>
      </c>
      <c r="AY146" s="71" t="s">
        <v>111</v>
      </c>
      <c r="BE146" s="124">
        <f>IF($N$146="základní",$J$146,0)</f>
        <v>0</v>
      </c>
      <c r="BF146" s="124">
        <f>IF($N$146="snížená",$J$146,0)</f>
        <v>0</v>
      </c>
      <c r="BG146" s="124">
        <f>IF($N$146="zákl. přenesená",$J$146,0)</f>
        <v>0</v>
      </c>
      <c r="BH146" s="124">
        <f>IF($N$146="sníž. přenesená",$J$146,0)</f>
        <v>0</v>
      </c>
      <c r="BI146" s="124">
        <f>IF($N$146="nulová",$J$146,0)</f>
        <v>0</v>
      </c>
      <c r="BJ146" s="71" t="s">
        <v>8</v>
      </c>
      <c r="BK146" s="124">
        <f>ROUND($I$146*$H$146,0)</f>
        <v>0</v>
      </c>
      <c r="BL146" s="71" t="s">
        <v>146</v>
      </c>
      <c r="BM146" s="71" t="s">
        <v>272</v>
      </c>
    </row>
    <row r="147" spans="2:65" s="6" customFormat="1" ht="15.75" customHeight="1">
      <c r="B147" s="22"/>
      <c r="C147" s="116" t="s">
        <v>273</v>
      </c>
      <c r="D147" s="116" t="s">
        <v>114</v>
      </c>
      <c r="E147" s="114" t="s">
        <v>274</v>
      </c>
      <c r="F147" s="115" t="s">
        <v>275</v>
      </c>
      <c r="G147" s="116" t="s">
        <v>117</v>
      </c>
      <c r="H147" s="117">
        <v>7.5</v>
      </c>
      <c r="I147" s="118"/>
      <c r="J147" s="119">
        <f>ROUND($I$147*$H$147,0)</f>
        <v>0</v>
      </c>
      <c r="K147" s="115" t="s">
        <v>145</v>
      </c>
      <c r="L147" s="22"/>
      <c r="M147" s="120"/>
      <c r="N147" s="121" t="s">
        <v>43</v>
      </c>
      <c r="P147" s="122">
        <f>$O$147*$H$147</f>
        <v>0</v>
      </c>
      <c r="Q147" s="122">
        <v>0.00086</v>
      </c>
      <c r="R147" s="122">
        <f>$Q$147*$H$147</f>
        <v>0.00645</v>
      </c>
      <c r="S147" s="122">
        <v>0</v>
      </c>
      <c r="T147" s="123">
        <f>$S$147*$H$147</f>
        <v>0</v>
      </c>
      <c r="AR147" s="71" t="s">
        <v>146</v>
      </c>
      <c r="AT147" s="71" t="s">
        <v>114</v>
      </c>
      <c r="AU147" s="71" t="s">
        <v>78</v>
      </c>
      <c r="AY147" s="71" t="s">
        <v>111</v>
      </c>
      <c r="BE147" s="124">
        <f>IF($N$147="základní",$J$147,0)</f>
        <v>0</v>
      </c>
      <c r="BF147" s="124">
        <f>IF($N$147="snížená",$J$147,0)</f>
        <v>0</v>
      </c>
      <c r="BG147" s="124">
        <f>IF($N$147="zákl. přenesená",$J$147,0)</f>
        <v>0</v>
      </c>
      <c r="BH147" s="124">
        <f>IF($N$147="sníž. přenesená",$J$147,0)</f>
        <v>0</v>
      </c>
      <c r="BI147" s="124">
        <f>IF($N$147="nulová",$J$147,0)</f>
        <v>0</v>
      </c>
      <c r="BJ147" s="71" t="s">
        <v>8</v>
      </c>
      <c r="BK147" s="124">
        <f>ROUND($I$147*$H$147,0)</f>
        <v>0</v>
      </c>
      <c r="BL147" s="71" t="s">
        <v>146</v>
      </c>
      <c r="BM147" s="71" t="s">
        <v>276</v>
      </c>
    </row>
    <row r="148" spans="2:65" s="6" customFormat="1" ht="15.75" customHeight="1">
      <c r="B148" s="22"/>
      <c r="C148" s="116" t="s">
        <v>277</v>
      </c>
      <c r="D148" s="116" t="s">
        <v>114</v>
      </c>
      <c r="E148" s="114" t="s">
        <v>278</v>
      </c>
      <c r="F148" s="115" t="s">
        <v>279</v>
      </c>
      <c r="G148" s="116" t="s">
        <v>155</v>
      </c>
      <c r="H148" s="117">
        <v>241.791</v>
      </c>
      <c r="I148" s="118"/>
      <c r="J148" s="119">
        <f>ROUND($I$148*$H$148,0)</f>
        <v>0</v>
      </c>
      <c r="K148" s="115" t="s">
        <v>145</v>
      </c>
      <c r="L148" s="22"/>
      <c r="M148" s="120"/>
      <c r="N148" s="121" t="s">
        <v>43</v>
      </c>
      <c r="P148" s="122">
        <f>$O$148*$H$148</f>
        <v>0</v>
      </c>
      <c r="Q148" s="122">
        <v>0.0003</v>
      </c>
      <c r="R148" s="122">
        <f>$Q$148*$H$148</f>
        <v>0.0725373</v>
      </c>
      <c r="S148" s="122">
        <v>0</v>
      </c>
      <c r="T148" s="123">
        <f>$S$148*$H$148</f>
        <v>0</v>
      </c>
      <c r="AR148" s="71" t="s">
        <v>146</v>
      </c>
      <c r="AT148" s="71" t="s">
        <v>114</v>
      </c>
      <c r="AU148" s="71" t="s">
        <v>78</v>
      </c>
      <c r="AY148" s="71" t="s">
        <v>111</v>
      </c>
      <c r="BE148" s="124">
        <f>IF($N$148="základní",$J$148,0)</f>
        <v>0</v>
      </c>
      <c r="BF148" s="124">
        <f>IF($N$148="snížená",$J$148,0)</f>
        <v>0</v>
      </c>
      <c r="BG148" s="124">
        <f>IF($N$148="zákl. přenesená",$J$148,0)</f>
        <v>0</v>
      </c>
      <c r="BH148" s="124">
        <f>IF($N$148="sníž. přenesená",$J$148,0)</f>
        <v>0</v>
      </c>
      <c r="BI148" s="124">
        <f>IF($N$148="nulová",$J$148,0)</f>
        <v>0</v>
      </c>
      <c r="BJ148" s="71" t="s">
        <v>8</v>
      </c>
      <c r="BK148" s="124">
        <f>ROUND($I$148*$H$148,0)</f>
        <v>0</v>
      </c>
      <c r="BL148" s="71" t="s">
        <v>146</v>
      </c>
      <c r="BM148" s="71" t="s">
        <v>280</v>
      </c>
    </row>
    <row r="149" spans="2:65" s="6" customFormat="1" ht="15.75" customHeight="1">
      <c r="B149" s="22"/>
      <c r="C149" s="130" t="s">
        <v>281</v>
      </c>
      <c r="D149" s="130" t="s">
        <v>180</v>
      </c>
      <c r="E149" s="128" t="s">
        <v>282</v>
      </c>
      <c r="F149" s="129" t="s">
        <v>283</v>
      </c>
      <c r="G149" s="130" t="s">
        <v>155</v>
      </c>
      <c r="H149" s="131">
        <v>265.97</v>
      </c>
      <c r="I149" s="132"/>
      <c r="J149" s="133">
        <f>ROUND($I$149*$H$149,0)</f>
        <v>0</v>
      </c>
      <c r="K149" s="129" t="s">
        <v>145</v>
      </c>
      <c r="L149" s="134"/>
      <c r="M149" s="135"/>
      <c r="N149" s="136" t="s">
        <v>43</v>
      </c>
      <c r="P149" s="122">
        <f>$O$149*$H$149</f>
        <v>0</v>
      </c>
      <c r="Q149" s="122">
        <v>0.00283</v>
      </c>
      <c r="R149" s="122">
        <f>$Q$149*$H$149</f>
        <v>0.7526951000000001</v>
      </c>
      <c r="S149" s="122">
        <v>0</v>
      </c>
      <c r="T149" s="123">
        <f>$S$149*$H$149</f>
        <v>0</v>
      </c>
      <c r="AR149" s="71" t="s">
        <v>183</v>
      </c>
      <c r="AT149" s="71" t="s">
        <v>180</v>
      </c>
      <c r="AU149" s="71" t="s">
        <v>78</v>
      </c>
      <c r="AY149" s="71" t="s">
        <v>111</v>
      </c>
      <c r="BE149" s="124">
        <f>IF($N$149="základní",$J$149,0)</f>
        <v>0</v>
      </c>
      <c r="BF149" s="124">
        <f>IF($N$149="snížená",$J$149,0)</f>
        <v>0</v>
      </c>
      <c r="BG149" s="124">
        <f>IF($N$149="zákl. přenesená",$J$149,0)</f>
        <v>0</v>
      </c>
      <c r="BH149" s="124">
        <f>IF($N$149="sníž. přenesená",$J$149,0)</f>
        <v>0</v>
      </c>
      <c r="BI149" s="124">
        <f>IF($N$149="nulová",$J$149,0)</f>
        <v>0</v>
      </c>
      <c r="BJ149" s="71" t="s">
        <v>8</v>
      </c>
      <c r="BK149" s="124">
        <f>ROUND($I$149*$H$149,0)</f>
        <v>0</v>
      </c>
      <c r="BL149" s="71" t="s">
        <v>146</v>
      </c>
      <c r="BM149" s="71" t="s">
        <v>284</v>
      </c>
    </row>
    <row r="150" spans="2:65" s="6" customFormat="1" ht="15.75" customHeight="1">
      <c r="B150" s="22"/>
      <c r="C150" s="116" t="s">
        <v>285</v>
      </c>
      <c r="D150" s="116" t="s">
        <v>114</v>
      </c>
      <c r="E150" s="114" t="s">
        <v>286</v>
      </c>
      <c r="F150" s="115" t="s">
        <v>287</v>
      </c>
      <c r="G150" s="116" t="s">
        <v>117</v>
      </c>
      <c r="H150" s="117">
        <v>137.7</v>
      </c>
      <c r="I150" s="118"/>
      <c r="J150" s="119">
        <f>ROUND($I$150*$H$150,0)</f>
        <v>0</v>
      </c>
      <c r="K150" s="115" t="s">
        <v>145</v>
      </c>
      <c r="L150" s="22"/>
      <c r="M150" s="120"/>
      <c r="N150" s="121" t="s">
        <v>43</v>
      </c>
      <c r="P150" s="122">
        <f>$O$150*$H$150</f>
        <v>0</v>
      </c>
      <c r="Q150" s="122">
        <v>0</v>
      </c>
      <c r="R150" s="122">
        <f>$Q$150*$H$150</f>
        <v>0</v>
      </c>
      <c r="S150" s="122">
        <v>0</v>
      </c>
      <c r="T150" s="123">
        <f>$S$150*$H$150</f>
        <v>0</v>
      </c>
      <c r="AR150" s="71" t="s">
        <v>146</v>
      </c>
      <c r="AT150" s="71" t="s">
        <v>114</v>
      </c>
      <c r="AU150" s="71" t="s">
        <v>78</v>
      </c>
      <c r="AY150" s="71" t="s">
        <v>111</v>
      </c>
      <c r="BE150" s="124">
        <f>IF($N$150="základní",$J$150,0)</f>
        <v>0</v>
      </c>
      <c r="BF150" s="124">
        <f>IF($N$150="snížená",$J$150,0)</f>
        <v>0</v>
      </c>
      <c r="BG150" s="124">
        <f>IF($N$150="zákl. přenesená",$J$150,0)</f>
        <v>0</v>
      </c>
      <c r="BH150" s="124">
        <f>IF($N$150="sníž. přenesená",$J$150,0)</f>
        <v>0</v>
      </c>
      <c r="BI150" s="124">
        <f>IF($N$150="nulová",$J$150,0)</f>
        <v>0</v>
      </c>
      <c r="BJ150" s="71" t="s">
        <v>8</v>
      </c>
      <c r="BK150" s="124">
        <f>ROUND($I$150*$H$150,0)</f>
        <v>0</v>
      </c>
      <c r="BL150" s="71" t="s">
        <v>146</v>
      </c>
      <c r="BM150" s="71" t="s">
        <v>288</v>
      </c>
    </row>
    <row r="151" spans="2:65" s="6" customFormat="1" ht="15.75" customHeight="1">
      <c r="B151" s="22"/>
      <c r="C151" s="116" t="s">
        <v>289</v>
      </c>
      <c r="D151" s="116" t="s">
        <v>114</v>
      </c>
      <c r="E151" s="114" t="s">
        <v>290</v>
      </c>
      <c r="F151" s="115" t="s">
        <v>291</v>
      </c>
      <c r="G151" s="116" t="s">
        <v>117</v>
      </c>
      <c r="H151" s="117">
        <v>6</v>
      </c>
      <c r="I151" s="118"/>
      <c r="J151" s="119">
        <f>ROUND($I$151*$H$151,0)</f>
        <v>0</v>
      </c>
      <c r="K151" s="115" t="s">
        <v>145</v>
      </c>
      <c r="L151" s="22"/>
      <c r="M151" s="120"/>
      <c r="N151" s="121" t="s">
        <v>43</v>
      </c>
      <c r="P151" s="122">
        <f>$O$151*$H$151</f>
        <v>0</v>
      </c>
      <c r="Q151" s="122">
        <v>0.00012</v>
      </c>
      <c r="R151" s="122">
        <f>$Q$151*$H$151</f>
        <v>0.00072</v>
      </c>
      <c r="S151" s="122">
        <v>0</v>
      </c>
      <c r="T151" s="123">
        <f>$S$151*$H$151</f>
        <v>0</v>
      </c>
      <c r="AR151" s="71" t="s">
        <v>146</v>
      </c>
      <c r="AT151" s="71" t="s">
        <v>114</v>
      </c>
      <c r="AU151" s="71" t="s">
        <v>78</v>
      </c>
      <c r="AY151" s="71" t="s">
        <v>111</v>
      </c>
      <c r="BE151" s="124">
        <f>IF($N$151="základní",$J$151,0)</f>
        <v>0</v>
      </c>
      <c r="BF151" s="124">
        <f>IF($N$151="snížená",$J$151,0)</f>
        <v>0</v>
      </c>
      <c r="BG151" s="124">
        <f>IF($N$151="zákl. přenesená",$J$151,0)</f>
        <v>0</v>
      </c>
      <c r="BH151" s="124">
        <f>IF($N$151="sníž. přenesená",$J$151,0)</f>
        <v>0</v>
      </c>
      <c r="BI151" s="124">
        <f>IF($N$151="nulová",$J$151,0)</f>
        <v>0</v>
      </c>
      <c r="BJ151" s="71" t="s">
        <v>8</v>
      </c>
      <c r="BK151" s="124">
        <f>ROUND($I$151*$H$151,0)</f>
        <v>0</v>
      </c>
      <c r="BL151" s="71" t="s">
        <v>146</v>
      </c>
      <c r="BM151" s="71" t="s">
        <v>292</v>
      </c>
    </row>
    <row r="152" spans="2:65" s="6" customFormat="1" ht="15.75" customHeight="1">
      <c r="B152" s="22"/>
      <c r="C152" s="130" t="s">
        <v>293</v>
      </c>
      <c r="D152" s="130" t="s">
        <v>180</v>
      </c>
      <c r="E152" s="128" t="s">
        <v>282</v>
      </c>
      <c r="F152" s="129" t="s">
        <v>283</v>
      </c>
      <c r="G152" s="130" t="s">
        <v>155</v>
      </c>
      <c r="H152" s="131">
        <v>1.98</v>
      </c>
      <c r="I152" s="132"/>
      <c r="J152" s="133">
        <f>ROUND($I$152*$H$152,0)</f>
        <v>0</v>
      </c>
      <c r="K152" s="129" t="s">
        <v>145</v>
      </c>
      <c r="L152" s="134"/>
      <c r="M152" s="135"/>
      <c r="N152" s="136" t="s">
        <v>43</v>
      </c>
      <c r="P152" s="122">
        <f>$O$152*$H$152</f>
        <v>0</v>
      </c>
      <c r="Q152" s="122">
        <v>0.00283</v>
      </c>
      <c r="R152" s="122">
        <f>$Q$152*$H$152</f>
        <v>0.0056034</v>
      </c>
      <c r="S152" s="122">
        <v>0</v>
      </c>
      <c r="T152" s="123">
        <f>$S$152*$H$152</f>
        <v>0</v>
      </c>
      <c r="AR152" s="71" t="s">
        <v>183</v>
      </c>
      <c r="AT152" s="71" t="s">
        <v>180</v>
      </c>
      <c r="AU152" s="71" t="s">
        <v>78</v>
      </c>
      <c r="AY152" s="71" t="s">
        <v>111</v>
      </c>
      <c r="BE152" s="124">
        <f>IF($N$152="základní",$J$152,0)</f>
        <v>0</v>
      </c>
      <c r="BF152" s="124">
        <f>IF($N$152="snížená",$J$152,0)</f>
        <v>0</v>
      </c>
      <c r="BG152" s="124">
        <f>IF($N$152="zákl. přenesená",$J$152,0)</f>
        <v>0</v>
      </c>
      <c r="BH152" s="124">
        <f>IF($N$152="sníž. přenesená",$J$152,0)</f>
        <v>0</v>
      </c>
      <c r="BI152" s="124">
        <f>IF($N$152="nulová",$J$152,0)</f>
        <v>0</v>
      </c>
      <c r="BJ152" s="71" t="s">
        <v>8</v>
      </c>
      <c r="BK152" s="124">
        <f>ROUND($I$152*$H$152,0)</f>
        <v>0</v>
      </c>
      <c r="BL152" s="71" t="s">
        <v>146</v>
      </c>
      <c r="BM152" s="71" t="s">
        <v>294</v>
      </c>
    </row>
    <row r="153" spans="2:65" s="6" customFormat="1" ht="15.75" customHeight="1">
      <c r="B153" s="22"/>
      <c r="C153" s="116" t="s">
        <v>295</v>
      </c>
      <c r="D153" s="116" t="s">
        <v>114</v>
      </c>
      <c r="E153" s="114" t="s">
        <v>296</v>
      </c>
      <c r="F153" s="115" t="s">
        <v>297</v>
      </c>
      <c r="G153" s="116" t="s">
        <v>117</v>
      </c>
      <c r="H153" s="117">
        <v>7.5</v>
      </c>
      <c r="I153" s="118"/>
      <c r="J153" s="119">
        <f>ROUND($I$153*$H$153,0)</f>
        <v>0</v>
      </c>
      <c r="K153" s="115" t="s">
        <v>145</v>
      </c>
      <c r="L153" s="22"/>
      <c r="M153" s="120"/>
      <c r="N153" s="121" t="s">
        <v>43</v>
      </c>
      <c r="P153" s="122">
        <f>$O$153*$H$153</f>
        <v>0</v>
      </c>
      <c r="Q153" s="122">
        <v>8E-05</v>
      </c>
      <c r="R153" s="122">
        <f>$Q$153*$H$153</f>
        <v>0.0006000000000000001</v>
      </c>
      <c r="S153" s="122">
        <v>0</v>
      </c>
      <c r="T153" s="123">
        <f>$S$153*$H$153</f>
        <v>0</v>
      </c>
      <c r="AR153" s="71" t="s">
        <v>146</v>
      </c>
      <c r="AT153" s="71" t="s">
        <v>114</v>
      </c>
      <c r="AU153" s="71" t="s">
        <v>78</v>
      </c>
      <c r="AY153" s="71" t="s">
        <v>111</v>
      </c>
      <c r="BE153" s="124">
        <f>IF($N$153="základní",$J$153,0)</f>
        <v>0</v>
      </c>
      <c r="BF153" s="124">
        <f>IF($N$153="snížená",$J$153,0)</f>
        <v>0</v>
      </c>
      <c r="BG153" s="124">
        <f>IF($N$153="zákl. přenesená",$J$153,0)</f>
        <v>0</v>
      </c>
      <c r="BH153" s="124">
        <f>IF($N$153="sníž. přenesená",$J$153,0)</f>
        <v>0</v>
      </c>
      <c r="BI153" s="124">
        <f>IF($N$153="nulová",$J$153,0)</f>
        <v>0</v>
      </c>
      <c r="BJ153" s="71" t="s">
        <v>8</v>
      </c>
      <c r="BK153" s="124">
        <f>ROUND($I$153*$H$153,0)</f>
        <v>0</v>
      </c>
      <c r="BL153" s="71" t="s">
        <v>146</v>
      </c>
      <c r="BM153" s="71" t="s">
        <v>298</v>
      </c>
    </row>
    <row r="154" spans="2:65" s="6" customFormat="1" ht="15.75" customHeight="1">
      <c r="B154" s="22"/>
      <c r="C154" s="130" t="s">
        <v>299</v>
      </c>
      <c r="D154" s="130" t="s">
        <v>180</v>
      </c>
      <c r="E154" s="128" t="s">
        <v>282</v>
      </c>
      <c r="F154" s="129" t="s">
        <v>283</v>
      </c>
      <c r="G154" s="130" t="s">
        <v>155</v>
      </c>
      <c r="H154" s="131">
        <v>1.32</v>
      </c>
      <c r="I154" s="132"/>
      <c r="J154" s="133">
        <f>ROUND($I$154*$H$154,0)</f>
        <v>0</v>
      </c>
      <c r="K154" s="129" t="s">
        <v>145</v>
      </c>
      <c r="L154" s="134"/>
      <c r="M154" s="135"/>
      <c r="N154" s="136" t="s">
        <v>43</v>
      </c>
      <c r="P154" s="122">
        <f>$O$154*$H$154</f>
        <v>0</v>
      </c>
      <c r="Q154" s="122">
        <v>0.00283</v>
      </c>
      <c r="R154" s="122">
        <f>$Q$154*$H$154</f>
        <v>0.0037356000000000004</v>
      </c>
      <c r="S154" s="122">
        <v>0</v>
      </c>
      <c r="T154" s="123">
        <f>$S$154*$H$154</f>
        <v>0</v>
      </c>
      <c r="AR154" s="71" t="s">
        <v>183</v>
      </c>
      <c r="AT154" s="71" t="s">
        <v>180</v>
      </c>
      <c r="AU154" s="71" t="s">
        <v>78</v>
      </c>
      <c r="AY154" s="71" t="s">
        <v>111</v>
      </c>
      <c r="BE154" s="124">
        <f>IF($N$154="základní",$J$154,0)</f>
        <v>0</v>
      </c>
      <c r="BF154" s="124">
        <f>IF($N$154="snížená",$J$154,0)</f>
        <v>0</v>
      </c>
      <c r="BG154" s="124">
        <f>IF($N$154="zákl. přenesená",$J$154,0)</f>
        <v>0</v>
      </c>
      <c r="BH154" s="124">
        <f>IF($N$154="sníž. přenesená",$J$154,0)</f>
        <v>0</v>
      </c>
      <c r="BI154" s="124">
        <f>IF($N$154="nulová",$J$154,0)</f>
        <v>0</v>
      </c>
      <c r="BJ154" s="71" t="s">
        <v>8</v>
      </c>
      <c r="BK154" s="124">
        <f>ROUND($I$154*$H$154,0)</f>
        <v>0</v>
      </c>
      <c r="BL154" s="71" t="s">
        <v>146</v>
      </c>
      <c r="BM154" s="71" t="s">
        <v>300</v>
      </c>
    </row>
    <row r="155" spans="2:65" s="6" customFormat="1" ht="15.75" customHeight="1">
      <c r="B155" s="22"/>
      <c r="C155" s="116" t="s">
        <v>301</v>
      </c>
      <c r="D155" s="116" t="s">
        <v>114</v>
      </c>
      <c r="E155" s="114" t="s">
        <v>302</v>
      </c>
      <c r="F155" s="115" t="s">
        <v>303</v>
      </c>
      <c r="G155" s="116" t="s">
        <v>117</v>
      </c>
      <c r="H155" s="117">
        <v>113.78</v>
      </c>
      <c r="I155" s="118"/>
      <c r="J155" s="119">
        <f>ROUND($I$155*$H$155,0)</f>
        <v>0</v>
      </c>
      <c r="K155" s="115" t="s">
        <v>145</v>
      </c>
      <c r="L155" s="22"/>
      <c r="M155" s="120"/>
      <c r="N155" s="121" t="s">
        <v>43</v>
      </c>
      <c r="P155" s="122">
        <f>$O$155*$H$155</f>
        <v>0</v>
      </c>
      <c r="Q155" s="122">
        <v>2E-05</v>
      </c>
      <c r="R155" s="122">
        <f>$Q$155*$H$155</f>
        <v>0.0022756</v>
      </c>
      <c r="S155" s="122">
        <v>0</v>
      </c>
      <c r="T155" s="123">
        <f>$S$155*$H$155</f>
        <v>0</v>
      </c>
      <c r="AR155" s="71" t="s">
        <v>146</v>
      </c>
      <c r="AT155" s="71" t="s">
        <v>114</v>
      </c>
      <c r="AU155" s="71" t="s">
        <v>78</v>
      </c>
      <c r="AY155" s="71" t="s">
        <v>111</v>
      </c>
      <c r="BE155" s="124">
        <f>IF($N$155="základní",$J$155,0)</f>
        <v>0</v>
      </c>
      <c r="BF155" s="124">
        <f>IF($N$155="snížená",$J$155,0)</f>
        <v>0</v>
      </c>
      <c r="BG155" s="124">
        <f>IF($N$155="zákl. přenesená",$J$155,0)</f>
        <v>0</v>
      </c>
      <c r="BH155" s="124">
        <f>IF($N$155="sníž. přenesená",$J$155,0)</f>
        <v>0</v>
      </c>
      <c r="BI155" s="124">
        <f>IF($N$155="nulová",$J$155,0)</f>
        <v>0</v>
      </c>
      <c r="BJ155" s="71" t="s">
        <v>8</v>
      </c>
      <c r="BK155" s="124">
        <f>ROUND($I$155*$H$155,0)</f>
        <v>0</v>
      </c>
      <c r="BL155" s="71" t="s">
        <v>146</v>
      </c>
      <c r="BM155" s="71" t="s">
        <v>304</v>
      </c>
    </row>
    <row r="156" spans="2:65" s="6" customFormat="1" ht="15.75" customHeight="1">
      <c r="B156" s="22"/>
      <c r="C156" s="130" t="s">
        <v>305</v>
      </c>
      <c r="D156" s="130" t="s">
        <v>180</v>
      </c>
      <c r="E156" s="128" t="s">
        <v>306</v>
      </c>
      <c r="F156" s="129" t="s">
        <v>307</v>
      </c>
      <c r="G156" s="130" t="s">
        <v>117</v>
      </c>
      <c r="H156" s="131">
        <v>125.158</v>
      </c>
      <c r="I156" s="132"/>
      <c r="J156" s="133">
        <f>ROUND($I$156*$H$156,0)</f>
        <v>0</v>
      </c>
      <c r="K156" s="129" t="s">
        <v>145</v>
      </c>
      <c r="L156" s="134"/>
      <c r="M156" s="135"/>
      <c r="N156" s="136" t="s">
        <v>43</v>
      </c>
      <c r="P156" s="122">
        <f>$O$156*$H$156</f>
        <v>0</v>
      </c>
      <c r="Q156" s="122">
        <v>0.00022</v>
      </c>
      <c r="R156" s="122">
        <f>$Q$156*$H$156</f>
        <v>0.027534760000000002</v>
      </c>
      <c r="S156" s="122">
        <v>0</v>
      </c>
      <c r="T156" s="123">
        <f>$S$156*$H$156</f>
        <v>0</v>
      </c>
      <c r="AR156" s="71" t="s">
        <v>183</v>
      </c>
      <c r="AT156" s="71" t="s">
        <v>180</v>
      </c>
      <c r="AU156" s="71" t="s">
        <v>78</v>
      </c>
      <c r="AY156" s="71" t="s">
        <v>111</v>
      </c>
      <c r="BE156" s="124">
        <f>IF($N$156="základní",$J$156,0)</f>
        <v>0</v>
      </c>
      <c r="BF156" s="124">
        <f>IF($N$156="snížená",$J$156,0)</f>
        <v>0</v>
      </c>
      <c r="BG156" s="124">
        <f>IF($N$156="zákl. přenesená",$J$156,0)</f>
        <v>0</v>
      </c>
      <c r="BH156" s="124">
        <f>IF($N$156="sníž. přenesená",$J$156,0)</f>
        <v>0</v>
      </c>
      <c r="BI156" s="124">
        <f>IF($N$156="nulová",$J$156,0)</f>
        <v>0</v>
      </c>
      <c r="BJ156" s="71" t="s">
        <v>8</v>
      </c>
      <c r="BK156" s="124">
        <f>ROUND($I$156*$H$156,0)</f>
        <v>0</v>
      </c>
      <c r="BL156" s="71" t="s">
        <v>146</v>
      </c>
      <c r="BM156" s="71" t="s">
        <v>308</v>
      </c>
    </row>
    <row r="157" spans="2:65" s="6" customFormat="1" ht="15.75" customHeight="1">
      <c r="B157" s="22"/>
      <c r="C157" s="116" t="s">
        <v>309</v>
      </c>
      <c r="D157" s="116" t="s">
        <v>114</v>
      </c>
      <c r="E157" s="114" t="s">
        <v>310</v>
      </c>
      <c r="F157" s="115" t="s">
        <v>311</v>
      </c>
      <c r="G157" s="116" t="s">
        <v>117</v>
      </c>
      <c r="H157" s="117">
        <v>7.5</v>
      </c>
      <c r="I157" s="118"/>
      <c r="J157" s="119">
        <f>ROUND($I$157*$H$157,0)</f>
        <v>0</v>
      </c>
      <c r="K157" s="115" t="s">
        <v>145</v>
      </c>
      <c r="L157" s="22"/>
      <c r="M157" s="120"/>
      <c r="N157" s="121" t="s">
        <v>43</v>
      </c>
      <c r="P157" s="122">
        <f>$O$157*$H$157</f>
        <v>0</v>
      </c>
      <c r="Q157" s="122">
        <v>0</v>
      </c>
      <c r="R157" s="122">
        <f>$Q$157*$H$157</f>
        <v>0</v>
      </c>
      <c r="S157" s="122">
        <v>0</v>
      </c>
      <c r="T157" s="123">
        <f>$S$157*$H$157</f>
        <v>0</v>
      </c>
      <c r="AR157" s="71" t="s">
        <v>146</v>
      </c>
      <c r="AT157" s="71" t="s">
        <v>114</v>
      </c>
      <c r="AU157" s="71" t="s">
        <v>78</v>
      </c>
      <c r="AY157" s="71" t="s">
        <v>111</v>
      </c>
      <c r="BE157" s="124">
        <f>IF($N$157="základní",$J$157,0)</f>
        <v>0</v>
      </c>
      <c r="BF157" s="124">
        <f>IF($N$157="snížená",$J$157,0)</f>
        <v>0</v>
      </c>
      <c r="BG157" s="124">
        <f>IF($N$157="zákl. přenesená",$J$157,0)</f>
        <v>0</v>
      </c>
      <c r="BH157" s="124">
        <f>IF($N$157="sníž. přenesená",$J$157,0)</f>
        <v>0</v>
      </c>
      <c r="BI157" s="124">
        <f>IF($N$157="nulová",$J$157,0)</f>
        <v>0</v>
      </c>
      <c r="BJ157" s="71" t="s">
        <v>8</v>
      </c>
      <c r="BK157" s="124">
        <f>ROUND($I$157*$H$157,0)</f>
        <v>0</v>
      </c>
      <c r="BL157" s="71" t="s">
        <v>146</v>
      </c>
      <c r="BM157" s="71" t="s">
        <v>312</v>
      </c>
    </row>
    <row r="158" spans="2:65" s="6" customFormat="1" ht="15.75" customHeight="1">
      <c r="B158" s="22"/>
      <c r="C158" s="130" t="s">
        <v>313</v>
      </c>
      <c r="D158" s="130" t="s">
        <v>180</v>
      </c>
      <c r="E158" s="128" t="s">
        <v>314</v>
      </c>
      <c r="F158" s="129" t="s">
        <v>315</v>
      </c>
      <c r="G158" s="130" t="s">
        <v>117</v>
      </c>
      <c r="H158" s="131">
        <v>7.65</v>
      </c>
      <c r="I158" s="132"/>
      <c r="J158" s="133">
        <f>ROUND($I$158*$H$158,0)</f>
        <v>0</v>
      </c>
      <c r="K158" s="129" t="s">
        <v>145</v>
      </c>
      <c r="L158" s="134"/>
      <c r="M158" s="135"/>
      <c r="N158" s="136" t="s">
        <v>43</v>
      </c>
      <c r="P158" s="122">
        <f>$O$158*$H$158</f>
        <v>0</v>
      </c>
      <c r="Q158" s="122">
        <v>0.00025</v>
      </c>
      <c r="R158" s="122">
        <f>$Q$158*$H$158</f>
        <v>0.0019125000000000001</v>
      </c>
      <c r="S158" s="122">
        <v>0</v>
      </c>
      <c r="T158" s="123">
        <f>$S$158*$H$158</f>
        <v>0</v>
      </c>
      <c r="AR158" s="71" t="s">
        <v>183</v>
      </c>
      <c r="AT158" s="71" t="s">
        <v>180</v>
      </c>
      <c r="AU158" s="71" t="s">
        <v>78</v>
      </c>
      <c r="AY158" s="71" t="s">
        <v>111</v>
      </c>
      <c r="BE158" s="124">
        <f>IF($N$158="základní",$J$158,0)</f>
        <v>0</v>
      </c>
      <c r="BF158" s="124">
        <f>IF($N$158="snížená",$J$158,0)</f>
        <v>0</v>
      </c>
      <c r="BG158" s="124">
        <f>IF($N$158="zákl. přenesená",$J$158,0)</f>
        <v>0</v>
      </c>
      <c r="BH158" s="124">
        <f>IF($N$158="sníž. přenesená",$J$158,0)</f>
        <v>0</v>
      </c>
      <c r="BI158" s="124">
        <f>IF($N$158="nulová",$J$158,0)</f>
        <v>0</v>
      </c>
      <c r="BJ158" s="71" t="s">
        <v>8</v>
      </c>
      <c r="BK158" s="124">
        <f>ROUND($I$158*$H$158,0)</f>
        <v>0</v>
      </c>
      <c r="BL158" s="71" t="s">
        <v>146</v>
      </c>
      <c r="BM158" s="71" t="s">
        <v>316</v>
      </c>
    </row>
    <row r="159" spans="2:51" s="6" customFormat="1" ht="15.75" customHeight="1">
      <c r="B159" s="138"/>
      <c r="D159" s="139" t="s">
        <v>213</v>
      </c>
      <c r="F159" s="140" t="s">
        <v>317</v>
      </c>
      <c r="H159" s="141">
        <v>7.65</v>
      </c>
      <c r="L159" s="138"/>
      <c r="M159" s="142"/>
      <c r="T159" s="143"/>
      <c r="AT159" s="144" t="s">
        <v>213</v>
      </c>
      <c r="AU159" s="144" t="s">
        <v>78</v>
      </c>
      <c r="AV159" s="144" t="s">
        <v>78</v>
      </c>
      <c r="AW159" s="144" t="s">
        <v>72</v>
      </c>
      <c r="AX159" s="144" t="s">
        <v>8</v>
      </c>
      <c r="AY159" s="144" t="s">
        <v>111</v>
      </c>
    </row>
    <row r="160" spans="2:65" s="6" customFormat="1" ht="15.75" customHeight="1">
      <c r="B160" s="22"/>
      <c r="C160" s="113" t="s">
        <v>318</v>
      </c>
      <c r="D160" s="113" t="s">
        <v>114</v>
      </c>
      <c r="E160" s="114" t="s">
        <v>319</v>
      </c>
      <c r="F160" s="115" t="s">
        <v>320</v>
      </c>
      <c r="G160" s="116" t="s">
        <v>155</v>
      </c>
      <c r="H160" s="117">
        <v>70.09</v>
      </c>
      <c r="I160" s="118"/>
      <c r="J160" s="119">
        <f>ROUND($I$160*$H$160,0)</f>
        <v>0</v>
      </c>
      <c r="K160" s="115" t="s">
        <v>145</v>
      </c>
      <c r="L160" s="22"/>
      <c r="M160" s="120"/>
      <c r="N160" s="121" t="s">
        <v>43</v>
      </c>
      <c r="P160" s="122">
        <f>$O$160*$H$160</f>
        <v>0</v>
      </c>
      <c r="Q160" s="122">
        <v>0.0005</v>
      </c>
      <c r="R160" s="122">
        <f>$Q$160*$H$160</f>
        <v>0.035045</v>
      </c>
      <c r="S160" s="122">
        <v>0</v>
      </c>
      <c r="T160" s="123">
        <f>$S$160*$H$160</f>
        <v>0</v>
      </c>
      <c r="AR160" s="71" t="s">
        <v>146</v>
      </c>
      <c r="AT160" s="71" t="s">
        <v>114</v>
      </c>
      <c r="AU160" s="71" t="s">
        <v>78</v>
      </c>
      <c r="AY160" s="6" t="s">
        <v>111</v>
      </c>
      <c r="BE160" s="124">
        <f>IF($N$160="základní",$J$160,0)</f>
        <v>0</v>
      </c>
      <c r="BF160" s="124">
        <f>IF($N$160="snížená",$J$160,0)</f>
        <v>0</v>
      </c>
      <c r="BG160" s="124">
        <f>IF($N$160="zákl. přenesená",$J$160,0)</f>
        <v>0</v>
      </c>
      <c r="BH160" s="124">
        <f>IF($N$160="sníž. přenesená",$J$160,0)</f>
        <v>0</v>
      </c>
      <c r="BI160" s="124">
        <f>IF($N$160="nulová",$J$160,0)</f>
        <v>0</v>
      </c>
      <c r="BJ160" s="71" t="s">
        <v>8</v>
      </c>
      <c r="BK160" s="124">
        <f>ROUND($I$160*$H$160,0)</f>
        <v>0</v>
      </c>
      <c r="BL160" s="71" t="s">
        <v>146</v>
      </c>
      <c r="BM160" s="71" t="s">
        <v>321</v>
      </c>
    </row>
    <row r="161" spans="2:47" s="6" customFormat="1" ht="16.5" customHeight="1">
      <c r="B161" s="22"/>
      <c r="D161" s="125" t="s">
        <v>121</v>
      </c>
      <c r="F161" s="126" t="s">
        <v>320</v>
      </c>
      <c r="L161" s="22"/>
      <c r="M161" s="48"/>
      <c r="T161" s="49"/>
      <c r="AT161" s="6" t="s">
        <v>121</v>
      </c>
      <c r="AU161" s="6" t="s">
        <v>78</v>
      </c>
    </row>
    <row r="162" spans="2:65" s="6" customFormat="1" ht="15.75" customHeight="1">
      <c r="B162" s="22"/>
      <c r="C162" s="127" t="s">
        <v>322</v>
      </c>
      <c r="D162" s="127" t="s">
        <v>180</v>
      </c>
      <c r="E162" s="128" t="s">
        <v>323</v>
      </c>
      <c r="F162" s="129" t="s">
        <v>324</v>
      </c>
      <c r="G162" s="130" t="s">
        <v>155</v>
      </c>
      <c r="H162" s="131">
        <v>77.099</v>
      </c>
      <c r="I162" s="132"/>
      <c r="J162" s="133">
        <f>ROUND($I$162*$H$162,0)</f>
        <v>0</v>
      </c>
      <c r="K162" s="129" t="s">
        <v>145</v>
      </c>
      <c r="L162" s="134"/>
      <c r="M162" s="135"/>
      <c r="N162" s="136" t="s">
        <v>43</v>
      </c>
      <c r="P162" s="122">
        <f>$O$162*$H$162</f>
        <v>0</v>
      </c>
      <c r="Q162" s="122">
        <v>0.00235</v>
      </c>
      <c r="R162" s="122">
        <f>$Q$162*$H$162</f>
        <v>0.18118265000000003</v>
      </c>
      <c r="S162" s="122">
        <v>0</v>
      </c>
      <c r="T162" s="123">
        <f>$S$162*$H$162</f>
        <v>0</v>
      </c>
      <c r="AR162" s="71" t="s">
        <v>183</v>
      </c>
      <c r="AT162" s="71" t="s">
        <v>180</v>
      </c>
      <c r="AU162" s="71" t="s">
        <v>78</v>
      </c>
      <c r="AY162" s="6" t="s">
        <v>111</v>
      </c>
      <c r="BE162" s="124">
        <f>IF($N$162="základní",$J$162,0)</f>
        <v>0</v>
      </c>
      <c r="BF162" s="124">
        <f>IF($N$162="snížená",$J$162,0)</f>
        <v>0</v>
      </c>
      <c r="BG162" s="124">
        <f>IF($N$162="zákl. přenesená",$J$162,0)</f>
        <v>0</v>
      </c>
      <c r="BH162" s="124">
        <f>IF($N$162="sníž. přenesená",$J$162,0)</f>
        <v>0</v>
      </c>
      <c r="BI162" s="124">
        <f>IF($N$162="nulová",$J$162,0)</f>
        <v>0</v>
      </c>
      <c r="BJ162" s="71" t="s">
        <v>8</v>
      </c>
      <c r="BK162" s="124">
        <f>ROUND($I$162*$H$162,0)</f>
        <v>0</v>
      </c>
      <c r="BL162" s="71" t="s">
        <v>146</v>
      </c>
      <c r="BM162" s="71" t="s">
        <v>325</v>
      </c>
    </row>
    <row r="163" spans="2:47" s="6" customFormat="1" ht="16.5" customHeight="1">
      <c r="B163" s="22"/>
      <c r="D163" s="125" t="s">
        <v>121</v>
      </c>
      <c r="F163" s="126" t="s">
        <v>324</v>
      </c>
      <c r="L163" s="22"/>
      <c r="M163" s="48"/>
      <c r="T163" s="49"/>
      <c r="AT163" s="6" t="s">
        <v>121</v>
      </c>
      <c r="AU163" s="6" t="s">
        <v>78</v>
      </c>
    </row>
    <row r="164" spans="2:65" s="6" customFormat="1" ht="15.75" customHeight="1">
      <c r="B164" s="22"/>
      <c r="C164" s="113" t="s">
        <v>326</v>
      </c>
      <c r="D164" s="113" t="s">
        <v>114</v>
      </c>
      <c r="E164" s="114" t="s">
        <v>327</v>
      </c>
      <c r="F164" s="115" t="s">
        <v>328</v>
      </c>
      <c r="G164" s="116" t="s">
        <v>117</v>
      </c>
      <c r="H164" s="117">
        <v>57.4</v>
      </c>
      <c r="I164" s="118"/>
      <c r="J164" s="119">
        <f>ROUND($I$164*$H$164,0)</f>
        <v>0</v>
      </c>
      <c r="K164" s="115" t="s">
        <v>145</v>
      </c>
      <c r="L164" s="22"/>
      <c r="M164" s="120"/>
      <c r="N164" s="121" t="s">
        <v>43</v>
      </c>
      <c r="P164" s="122">
        <f>$O$164*$H$164</f>
        <v>0</v>
      </c>
      <c r="Q164" s="122">
        <v>1E-05</v>
      </c>
      <c r="R164" s="122">
        <f>$Q$164*$H$164</f>
        <v>0.0005740000000000001</v>
      </c>
      <c r="S164" s="122">
        <v>0</v>
      </c>
      <c r="T164" s="123">
        <f>$S$164*$H$164</f>
        <v>0</v>
      </c>
      <c r="AR164" s="71" t="s">
        <v>146</v>
      </c>
      <c r="AT164" s="71" t="s">
        <v>114</v>
      </c>
      <c r="AU164" s="71" t="s">
        <v>78</v>
      </c>
      <c r="AY164" s="6" t="s">
        <v>111</v>
      </c>
      <c r="BE164" s="124">
        <f>IF($N$164="základní",$J$164,0)</f>
        <v>0</v>
      </c>
      <c r="BF164" s="124">
        <f>IF($N$164="snížená",$J$164,0)</f>
        <v>0</v>
      </c>
      <c r="BG164" s="124">
        <f>IF($N$164="zákl. přenesená",$J$164,0)</f>
        <v>0</v>
      </c>
      <c r="BH164" s="124">
        <f>IF($N$164="sníž. přenesená",$J$164,0)</f>
        <v>0</v>
      </c>
      <c r="BI164" s="124">
        <f>IF($N$164="nulová",$J$164,0)</f>
        <v>0</v>
      </c>
      <c r="BJ164" s="71" t="s">
        <v>8</v>
      </c>
      <c r="BK164" s="124">
        <f>ROUND($I$164*$H$164,0)</f>
        <v>0</v>
      </c>
      <c r="BL164" s="71" t="s">
        <v>146</v>
      </c>
      <c r="BM164" s="71" t="s">
        <v>329</v>
      </c>
    </row>
    <row r="165" spans="2:47" s="6" customFormat="1" ht="16.5" customHeight="1">
      <c r="B165" s="22"/>
      <c r="D165" s="125" t="s">
        <v>121</v>
      </c>
      <c r="F165" s="126" t="s">
        <v>328</v>
      </c>
      <c r="L165" s="22"/>
      <c r="M165" s="48"/>
      <c r="T165" s="49"/>
      <c r="AT165" s="6" t="s">
        <v>121</v>
      </c>
      <c r="AU165" s="6" t="s">
        <v>78</v>
      </c>
    </row>
    <row r="166" spans="2:65" s="6" customFormat="1" ht="15.75" customHeight="1">
      <c r="B166" s="22"/>
      <c r="C166" s="127" t="s">
        <v>330</v>
      </c>
      <c r="D166" s="127" t="s">
        <v>180</v>
      </c>
      <c r="E166" s="128" t="s">
        <v>331</v>
      </c>
      <c r="F166" s="129" t="s">
        <v>332</v>
      </c>
      <c r="G166" s="130" t="s">
        <v>117</v>
      </c>
      <c r="H166" s="131">
        <v>58.548</v>
      </c>
      <c r="I166" s="132"/>
      <c r="J166" s="133">
        <f>ROUND($I$166*$H$166,0)</f>
        <v>0</v>
      </c>
      <c r="K166" s="129" t="s">
        <v>145</v>
      </c>
      <c r="L166" s="134"/>
      <c r="M166" s="135"/>
      <c r="N166" s="136" t="s">
        <v>43</v>
      </c>
      <c r="P166" s="122">
        <f>$O$166*$H$166</f>
        <v>0</v>
      </c>
      <c r="Q166" s="122">
        <v>0.0003</v>
      </c>
      <c r="R166" s="122">
        <f>$Q$166*$H$166</f>
        <v>0.017564399999999997</v>
      </c>
      <c r="S166" s="122">
        <v>0</v>
      </c>
      <c r="T166" s="123">
        <f>$S$166*$H$166</f>
        <v>0</v>
      </c>
      <c r="AR166" s="71" t="s">
        <v>183</v>
      </c>
      <c r="AT166" s="71" t="s">
        <v>180</v>
      </c>
      <c r="AU166" s="71" t="s">
        <v>78</v>
      </c>
      <c r="AY166" s="6" t="s">
        <v>111</v>
      </c>
      <c r="BE166" s="124">
        <f>IF($N$166="základní",$J$166,0)</f>
        <v>0</v>
      </c>
      <c r="BF166" s="124">
        <f>IF($N$166="snížená",$J$166,0)</f>
        <v>0</v>
      </c>
      <c r="BG166" s="124">
        <f>IF($N$166="zákl. přenesená",$J$166,0)</f>
        <v>0</v>
      </c>
      <c r="BH166" s="124">
        <f>IF($N$166="sníž. přenesená",$J$166,0)</f>
        <v>0</v>
      </c>
      <c r="BI166" s="124">
        <f>IF($N$166="nulová",$J$166,0)</f>
        <v>0</v>
      </c>
      <c r="BJ166" s="71" t="s">
        <v>8</v>
      </c>
      <c r="BK166" s="124">
        <f>ROUND($I$166*$H$166,0)</f>
        <v>0</v>
      </c>
      <c r="BL166" s="71" t="s">
        <v>146</v>
      </c>
      <c r="BM166" s="71" t="s">
        <v>333</v>
      </c>
    </row>
    <row r="167" spans="2:47" s="6" customFormat="1" ht="16.5" customHeight="1">
      <c r="B167" s="22"/>
      <c r="D167" s="125" t="s">
        <v>121</v>
      </c>
      <c r="F167" s="126" t="s">
        <v>332</v>
      </c>
      <c r="L167" s="22"/>
      <c r="M167" s="48"/>
      <c r="T167" s="49"/>
      <c r="AT167" s="6" t="s">
        <v>121</v>
      </c>
      <c r="AU167" s="6" t="s">
        <v>78</v>
      </c>
    </row>
    <row r="168" spans="2:51" s="6" customFormat="1" ht="15.75" customHeight="1">
      <c r="B168" s="138"/>
      <c r="D168" s="139" t="s">
        <v>213</v>
      </c>
      <c r="F168" s="140" t="s">
        <v>334</v>
      </c>
      <c r="H168" s="141">
        <v>58.548</v>
      </c>
      <c r="L168" s="138"/>
      <c r="M168" s="142"/>
      <c r="T168" s="143"/>
      <c r="AT168" s="144" t="s">
        <v>213</v>
      </c>
      <c r="AU168" s="144" t="s">
        <v>78</v>
      </c>
      <c r="AV168" s="144" t="s">
        <v>78</v>
      </c>
      <c r="AW168" s="144" t="s">
        <v>72</v>
      </c>
      <c r="AX168" s="144" t="s">
        <v>8</v>
      </c>
      <c r="AY168" s="144" t="s">
        <v>111</v>
      </c>
    </row>
    <row r="169" spans="2:65" s="6" customFormat="1" ht="15.75" customHeight="1">
      <c r="B169" s="22"/>
      <c r="C169" s="127" t="s">
        <v>335</v>
      </c>
      <c r="D169" s="127" t="s">
        <v>180</v>
      </c>
      <c r="E169" s="128" t="s">
        <v>336</v>
      </c>
      <c r="F169" s="129" t="s">
        <v>337</v>
      </c>
      <c r="G169" s="130" t="s">
        <v>163</v>
      </c>
      <c r="H169" s="131">
        <v>21</v>
      </c>
      <c r="I169" s="132"/>
      <c r="J169" s="133">
        <f>ROUND($I$169*$H$169,0)</f>
        <v>0</v>
      </c>
      <c r="K169" s="129" t="s">
        <v>145</v>
      </c>
      <c r="L169" s="134"/>
      <c r="M169" s="135"/>
      <c r="N169" s="136" t="s">
        <v>43</v>
      </c>
      <c r="P169" s="122">
        <f>$O$169*$H$169</f>
        <v>0</v>
      </c>
      <c r="Q169" s="122">
        <v>0.0001</v>
      </c>
      <c r="R169" s="122">
        <f>$Q$169*$H$169</f>
        <v>0.0021000000000000003</v>
      </c>
      <c r="S169" s="122">
        <v>0</v>
      </c>
      <c r="T169" s="123">
        <f>$S$169*$H$169</f>
        <v>0</v>
      </c>
      <c r="AR169" s="71" t="s">
        <v>183</v>
      </c>
      <c r="AT169" s="71" t="s">
        <v>180</v>
      </c>
      <c r="AU169" s="71" t="s">
        <v>78</v>
      </c>
      <c r="AY169" s="6" t="s">
        <v>111</v>
      </c>
      <c r="BE169" s="124">
        <f>IF($N$169="základní",$J$169,0)</f>
        <v>0</v>
      </c>
      <c r="BF169" s="124">
        <f>IF($N$169="snížená",$J$169,0)</f>
        <v>0</v>
      </c>
      <c r="BG169" s="124">
        <f>IF($N$169="zákl. přenesená",$J$169,0)</f>
        <v>0</v>
      </c>
      <c r="BH169" s="124">
        <f>IF($N$169="sníž. přenesená",$J$169,0)</f>
        <v>0</v>
      </c>
      <c r="BI169" s="124">
        <f>IF($N$169="nulová",$J$169,0)</f>
        <v>0</v>
      </c>
      <c r="BJ169" s="71" t="s">
        <v>8</v>
      </c>
      <c r="BK169" s="124">
        <f>ROUND($I$169*$H$169,0)</f>
        <v>0</v>
      </c>
      <c r="BL169" s="71" t="s">
        <v>146</v>
      </c>
      <c r="BM169" s="71" t="s">
        <v>338</v>
      </c>
    </row>
    <row r="170" spans="2:47" s="6" customFormat="1" ht="16.5" customHeight="1">
      <c r="B170" s="22"/>
      <c r="D170" s="125" t="s">
        <v>121</v>
      </c>
      <c r="F170" s="126" t="s">
        <v>337</v>
      </c>
      <c r="L170" s="22"/>
      <c r="M170" s="48"/>
      <c r="T170" s="49"/>
      <c r="AT170" s="6" t="s">
        <v>121</v>
      </c>
      <c r="AU170" s="6" t="s">
        <v>78</v>
      </c>
    </row>
    <row r="171" spans="2:65" s="6" customFormat="1" ht="15.75" customHeight="1">
      <c r="B171" s="22"/>
      <c r="C171" s="127" t="s">
        <v>339</v>
      </c>
      <c r="D171" s="127" t="s">
        <v>180</v>
      </c>
      <c r="E171" s="128" t="s">
        <v>340</v>
      </c>
      <c r="F171" s="129" t="s">
        <v>341</v>
      </c>
      <c r="G171" s="130" t="s">
        <v>163</v>
      </c>
      <c r="H171" s="131">
        <v>9</v>
      </c>
      <c r="I171" s="132"/>
      <c r="J171" s="133">
        <f>ROUND($I$171*$H$171,0)</f>
        <v>0</v>
      </c>
      <c r="K171" s="129" t="s">
        <v>145</v>
      </c>
      <c r="L171" s="134"/>
      <c r="M171" s="135"/>
      <c r="N171" s="136" t="s">
        <v>43</v>
      </c>
      <c r="P171" s="122">
        <f>$O$171*$H$171</f>
        <v>0</v>
      </c>
      <c r="Q171" s="122">
        <v>0.0001</v>
      </c>
      <c r="R171" s="122">
        <f>$Q$171*$H$171</f>
        <v>0.0009000000000000001</v>
      </c>
      <c r="S171" s="122">
        <v>0</v>
      </c>
      <c r="T171" s="123">
        <f>$S$171*$H$171</f>
        <v>0</v>
      </c>
      <c r="AR171" s="71" t="s">
        <v>183</v>
      </c>
      <c r="AT171" s="71" t="s">
        <v>180</v>
      </c>
      <c r="AU171" s="71" t="s">
        <v>78</v>
      </c>
      <c r="AY171" s="6" t="s">
        <v>111</v>
      </c>
      <c r="BE171" s="124">
        <f>IF($N$171="základní",$J$171,0)</f>
        <v>0</v>
      </c>
      <c r="BF171" s="124">
        <f>IF($N$171="snížená",$J$171,0)</f>
        <v>0</v>
      </c>
      <c r="BG171" s="124">
        <f>IF($N$171="zákl. přenesená",$J$171,0)</f>
        <v>0</v>
      </c>
      <c r="BH171" s="124">
        <f>IF($N$171="sníž. přenesená",$J$171,0)</f>
        <v>0</v>
      </c>
      <c r="BI171" s="124">
        <f>IF($N$171="nulová",$J$171,0)</f>
        <v>0</v>
      </c>
      <c r="BJ171" s="71" t="s">
        <v>8</v>
      </c>
      <c r="BK171" s="124">
        <f>ROUND($I$171*$H$171,0)</f>
        <v>0</v>
      </c>
      <c r="BL171" s="71" t="s">
        <v>146</v>
      </c>
      <c r="BM171" s="71" t="s">
        <v>342</v>
      </c>
    </row>
    <row r="172" spans="2:47" s="6" customFormat="1" ht="16.5" customHeight="1">
      <c r="B172" s="22"/>
      <c r="D172" s="125" t="s">
        <v>121</v>
      </c>
      <c r="F172" s="126" t="s">
        <v>341</v>
      </c>
      <c r="L172" s="22"/>
      <c r="M172" s="48"/>
      <c r="T172" s="49"/>
      <c r="AT172" s="6" t="s">
        <v>121</v>
      </c>
      <c r="AU172" s="6" t="s">
        <v>78</v>
      </c>
    </row>
    <row r="173" spans="2:65" s="6" customFormat="1" ht="15.75" customHeight="1">
      <c r="B173" s="22"/>
      <c r="C173" s="127" t="s">
        <v>343</v>
      </c>
      <c r="D173" s="127" t="s">
        <v>180</v>
      </c>
      <c r="E173" s="128" t="s">
        <v>344</v>
      </c>
      <c r="F173" s="129" t="s">
        <v>345</v>
      </c>
      <c r="G173" s="130" t="s">
        <v>163</v>
      </c>
      <c r="H173" s="131">
        <v>9</v>
      </c>
      <c r="I173" s="132"/>
      <c r="J173" s="133">
        <f>ROUND($I$173*$H$173,0)</f>
        <v>0</v>
      </c>
      <c r="K173" s="129" t="s">
        <v>145</v>
      </c>
      <c r="L173" s="134"/>
      <c r="M173" s="135"/>
      <c r="N173" s="136" t="s">
        <v>43</v>
      </c>
      <c r="P173" s="122">
        <f>$O$173*$H$173</f>
        <v>0</v>
      </c>
      <c r="Q173" s="122">
        <v>0.0001</v>
      </c>
      <c r="R173" s="122">
        <f>$Q$173*$H$173</f>
        <v>0.0009000000000000001</v>
      </c>
      <c r="S173" s="122">
        <v>0</v>
      </c>
      <c r="T173" s="123">
        <f>$S$173*$H$173</f>
        <v>0</v>
      </c>
      <c r="AR173" s="71" t="s">
        <v>183</v>
      </c>
      <c r="AT173" s="71" t="s">
        <v>180</v>
      </c>
      <c r="AU173" s="71" t="s">
        <v>78</v>
      </c>
      <c r="AY173" s="6" t="s">
        <v>111</v>
      </c>
      <c r="BE173" s="124">
        <f>IF($N$173="základní",$J$173,0)</f>
        <v>0</v>
      </c>
      <c r="BF173" s="124">
        <f>IF($N$173="snížená",$J$173,0)</f>
        <v>0</v>
      </c>
      <c r="BG173" s="124">
        <f>IF($N$173="zákl. přenesená",$J$173,0)</f>
        <v>0</v>
      </c>
      <c r="BH173" s="124">
        <f>IF($N$173="sníž. přenesená",$J$173,0)</f>
        <v>0</v>
      </c>
      <c r="BI173" s="124">
        <f>IF($N$173="nulová",$J$173,0)</f>
        <v>0</v>
      </c>
      <c r="BJ173" s="71" t="s">
        <v>8</v>
      </c>
      <c r="BK173" s="124">
        <f>ROUND($I$173*$H$173,0)</f>
        <v>0</v>
      </c>
      <c r="BL173" s="71" t="s">
        <v>146</v>
      </c>
      <c r="BM173" s="71" t="s">
        <v>346</v>
      </c>
    </row>
    <row r="174" spans="2:47" s="6" customFormat="1" ht="16.5" customHeight="1">
      <c r="B174" s="22"/>
      <c r="D174" s="125" t="s">
        <v>121</v>
      </c>
      <c r="F174" s="126" t="s">
        <v>345</v>
      </c>
      <c r="L174" s="22"/>
      <c r="M174" s="48"/>
      <c r="T174" s="49"/>
      <c r="AT174" s="6" t="s">
        <v>121</v>
      </c>
      <c r="AU174" s="6" t="s">
        <v>78</v>
      </c>
    </row>
    <row r="175" spans="2:65" s="6" customFormat="1" ht="15.75" customHeight="1">
      <c r="B175" s="22"/>
      <c r="C175" s="113" t="s">
        <v>347</v>
      </c>
      <c r="D175" s="113" t="s">
        <v>114</v>
      </c>
      <c r="E175" s="114" t="s">
        <v>348</v>
      </c>
      <c r="F175" s="115" t="s">
        <v>349</v>
      </c>
      <c r="G175" s="116" t="s">
        <v>117</v>
      </c>
      <c r="H175" s="117">
        <v>57.4</v>
      </c>
      <c r="I175" s="118"/>
      <c r="J175" s="119">
        <f>ROUND($I$175*$H$175,0)</f>
        <v>0</v>
      </c>
      <c r="K175" s="115" t="s">
        <v>145</v>
      </c>
      <c r="L175" s="22"/>
      <c r="M175" s="120"/>
      <c r="N175" s="121" t="s">
        <v>43</v>
      </c>
      <c r="P175" s="122">
        <f>$O$175*$H$175</f>
        <v>0</v>
      </c>
      <c r="Q175" s="122">
        <v>0</v>
      </c>
      <c r="R175" s="122">
        <f>$Q$175*$H$175</f>
        <v>0</v>
      </c>
      <c r="S175" s="122">
        <v>0</v>
      </c>
      <c r="T175" s="123">
        <f>$S$175*$H$175</f>
        <v>0</v>
      </c>
      <c r="AR175" s="71" t="s">
        <v>146</v>
      </c>
      <c r="AT175" s="71" t="s">
        <v>114</v>
      </c>
      <c r="AU175" s="71" t="s">
        <v>78</v>
      </c>
      <c r="AY175" s="6" t="s">
        <v>111</v>
      </c>
      <c r="BE175" s="124">
        <f>IF($N$175="základní",$J$175,0)</f>
        <v>0</v>
      </c>
      <c r="BF175" s="124">
        <f>IF($N$175="snížená",$J$175,0)</f>
        <v>0</v>
      </c>
      <c r="BG175" s="124">
        <f>IF($N$175="zákl. přenesená",$J$175,0)</f>
        <v>0</v>
      </c>
      <c r="BH175" s="124">
        <f>IF($N$175="sníž. přenesená",$J$175,0)</f>
        <v>0</v>
      </c>
      <c r="BI175" s="124">
        <f>IF($N$175="nulová",$J$175,0)</f>
        <v>0</v>
      </c>
      <c r="BJ175" s="71" t="s">
        <v>8</v>
      </c>
      <c r="BK175" s="124">
        <f>ROUND($I$175*$H$175,0)</f>
        <v>0</v>
      </c>
      <c r="BL175" s="71" t="s">
        <v>146</v>
      </c>
      <c r="BM175" s="71" t="s">
        <v>350</v>
      </c>
    </row>
    <row r="176" spans="2:47" s="6" customFormat="1" ht="16.5" customHeight="1">
      <c r="B176" s="22"/>
      <c r="D176" s="125" t="s">
        <v>121</v>
      </c>
      <c r="F176" s="126" t="s">
        <v>349</v>
      </c>
      <c r="L176" s="22"/>
      <c r="M176" s="48"/>
      <c r="T176" s="49"/>
      <c r="AT176" s="6" t="s">
        <v>121</v>
      </c>
      <c r="AU176" s="6" t="s">
        <v>78</v>
      </c>
    </row>
    <row r="177" spans="2:65" s="6" customFormat="1" ht="15.75" customHeight="1">
      <c r="B177" s="22"/>
      <c r="C177" s="113" t="s">
        <v>351</v>
      </c>
      <c r="D177" s="113" t="s">
        <v>114</v>
      </c>
      <c r="E177" s="114" t="s">
        <v>352</v>
      </c>
      <c r="F177" s="115" t="s">
        <v>353</v>
      </c>
      <c r="G177" s="116" t="s">
        <v>194</v>
      </c>
      <c r="H177" s="137"/>
      <c r="I177" s="118"/>
      <c r="J177" s="119">
        <f>ROUND($I$177*$H$177,0)</f>
        <v>0</v>
      </c>
      <c r="K177" s="115" t="s">
        <v>145</v>
      </c>
      <c r="L177" s="22"/>
      <c r="M177" s="120"/>
      <c r="N177" s="121" t="s">
        <v>43</v>
      </c>
      <c r="P177" s="122">
        <f>$O$177*$H$177</f>
        <v>0</v>
      </c>
      <c r="Q177" s="122">
        <v>0</v>
      </c>
      <c r="R177" s="122">
        <f>$Q$177*$H$177</f>
        <v>0</v>
      </c>
      <c r="S177" s="122">
        <v>0</v>
      </c>
      <c r="T177" s="123">
        <f>$S$177*$H$177</f>
        <v>0</v>
      </c>
      <c r="AR177" s="71" t="s">
        <v>146</v>
      </c>
      <c r="AT177" s="71" t="s">
        <v>114</v>
      </c>
      <c r="AU177" s="71" t="s">
        <v>78</v>
      </c>
      <c r="AY177" s="6" t="s">
        <v>111</v>
      </c>
      <c r="BE177" s="124">
        <f>IF($N$177="základní",$J$177,0)</f>
        <v>0</v>
      </c>
      <c r="BF177" s="124">
        <f>IF($N$177="snížená",$J$177,0)</f>
        <v>0</v>
      </c>
      <c r="BG177" s="124">
        <f>IF($N$177="zákl. přenesená",$J$177,0)</f>
        <v>0</v>
      </c>
      <c r="BH177" s="124">
        <f>IF($N$177="sníž. přenesená",$J$177,0)</f>
        <v>0</v>
      </c>
      <c r="BI177" s="124">
        <f>IF($N$177="nulová",$J$177,0)</f>
        <v>0</v>
      </c>
      <c r="BJ177" s="71" t="s">
        <v>8</v>
      </c>
      <c r="BK177" s="124">
        <f>ROUND($I$177*$H$177,0)</f>
        <v>0</v>
      </c>
      <c r="BL177" s="71" t="s">
        <v>146</v>
      </c>
      <c r="BM177" s="71" t="s">
        <v>354</v>
      </c>
    </row>
    <row r="178" spans="2:63" s="102" customFormat="1" ht="30.75" customHeight="1">
      <c r="B178" s="103"/>
      <c r="D178" s="104" t="s">
        <v>71</v>
      </c>
      <c r="E178" s="111" t="s">
        <v>355</v>
      </c>
      <c r="F178" s="111" t="s">
        <v>356</v>
      </c>
      <c r="J178" s="112">
        <f>$BK$178</f>
        <v>0</v>
      </c>
      <c r="L178" s="103"/>
      <c r="M178" s="107"/>
      <c r="P178" s="108">
        <f>SUM($P$179:$P$180)</f>
        <v>0</v>
      </c>
      <c r="R178" s="108">
        <f>SUM($R$179:$R$180)</f>
        <v>0.006629600000000001</v>
      </c>
      <c r="T178" s="109">
        <f>SUM($T$179:$T$180)</f>
        <v>0</v>
      </c>
      <c r="AR178" s="104" t="s">
        <v>78</v>
      </c>
      <c r="AT178" s="104" t="s">
        <v>71</v>
      </c>
      <c r="AU178" s="104" t="s">
        <v>8</v>
      </c>
      <c r="AY178" s="104" t="s">
        <v>111</v>
      </c>
      <c r="BK178" s="110">
        <f>SUM($BK$179:$BK$180)</f>
        <v>0</v>
      </c>
    </row>
    <row r="179" spans="2:65" s="6" customFormat="1" ht="15.75" customHeight="1">
      <c r="B179" s="22"/>
      <c r="C179" s="116" t="s">
        <v>357</v>
      </c>
      <c r="D179" s="116" t="s">
        <v>114</v>
      </c>
      <c r="E179" s="114" t="s">
        <v>358</v>
      </c>
      <c r="F179" s="115" t="s">
        <v>359</v>
      </c>
      <c r="G179" s="116" t="s">
        <v>155</v>
      </c>
      <c r="H179" s="117">
        <v>33.148</v>
      </c>
      <c r="I179" s="118"/>
      <c r="J179" s="119">
        <f>ROUND($I$179*$H$179,0)</f>
        <v>0</v>
      </c>
      <c r="K179" s="115" t="s">
        <v>118</v>
      </c>
      <c r="L179" s="22"/>
      <c r="M179" s="120"/>
      <c r="N179" s="121" t="s">
        <v>43</v>
      </c>
      <c r="P179" s="122">
        <f>$O$179*$H$179</f>
        <v>0</v>
      </c>
      <c r="Q179" s="122">
        <v>0.0002</v>
      </c>
      <c r="R179" s="122">
        <f>$Q$179*$H$179</f>
        <v>0.006629600000000001</v>
      </c>
      <c r="S179" s="122">
        <v>0</v>
      </c>
      <c r="T179" s="123">
        <f>$S$179*$H$179</f>
        <v>0</v>
      </c>
      <c r="AR179" s="71" t="s">
        <v>146</v>
      </c>
      <c r="AT179" s="71" t="s">
        <v>114</v>
      </c>
      <c r="AU179" s="71" t="s">
        <v>78</v>
      </c>
      <c r="AY179" s="71" t="s">
        <v>111</v>
      </c>
      <c r="BE179" s="124">
        <f>IF($N$179="základní",$J$179,0)</f>
        <v>0</v>
      </c>
      <c r="BF179" s="124">
        <f>IF($N$179="snížená",$J$179,0)</f>
        <v>0</v>
      </c>
      <c r="BG179" s="124">
        <f>IF($N$179="zákl. přenesená",$J$179,0)</f>
        <v>0</v>
      </c>
      <c r="BH179" s="124">
        <f>IF($N$179="sníž. přenesená",$J$179,0)</f>
        <v>0</v>
      </c>
      <c r="BI179" s="124">
        <f>IF($N$179="nulová",$J$179,0)</f>
        <v>0</v>
      </c>
      <c r="BJ179" s="71" t="s">
        <v>8</v>
      </c>
      <c r="BK179" s="124">
        <f>ROUND($I$179*$H$179,0)</f>
        <v>0</v>
      </c>
      <c r="BL179" s="71" t="s">
        <v>146</v>
      </c>
      <c r="BM179" s="71" t="s">
        <v>360</v>
      </c>
    </row>
    <row r="180" spans="2:47" s="6" customFormat="1" ht="16.5" customHeight="1">
      <c r="B180" s="22"/>
      <c r="D180" s="125" t="s">
        <v>121</v>
      </c>
      <c r="F180" s="126" t="s">
        <v>359</v>
      </c>
      <c r="L180" s="22"/>
      <c r="M180" s="145"/>
      <c r="N180" s="146"/>
      <c r="O180" s="146"/>
      <c r="P180" s="146"/>
      <c r="Q180" s="146"/>
      <c r="R180" s="146"/>
      <c r="S180" s="146"/>
      <c r="T180" s="147"/>
      <c r="AT180" s="6" t="s">
        <v>121</v>
      </c>
      <c r="AU180" s="6" t="s">
        <v>78</v>
      </c>
    </row>
    <row r="181" spans="2:12" s="6" customFormat="1" ht="7.5" customHeight="1"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22"/>
    </row>
    <row r="182" s="2" customFormat="1" ht="14.25" customHeight="1"/>
  </sheetData>
  <sheetProtection/>
  <autoFilter ref="C78:K78"/>
  <mergeCells count="6">
    <mergeCell ref="E7:H7"/>
    <mergeCell ref="E22:H22"/>
    <mergeCell ref="E43:H43"/>
    <mergeCell ref="E71:H71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7"/>
      <c r="C2" s="158"/>
      <c r="D2" s="158"/>
      <c r="E2" s="158"/>
      <c r="F2" s="158"/>
      <c r="G2" s="158"/>
      <c r="H2" s="158"/>
      <c r="I2" s="158"/>
      <c r="J2" s="158"/>
      <c r="K2" s="159"/>
    </row>
    <row r="3" spans="2:11" s="162" customFormat="1" ht="45" customHeight="1">
      <c r="B3" s="160"/>
      <c r="C3" s="274" t="s">
        <v>368</v>
      </c>
      <c r="D3" s="274"/>
      <c r="E3" s="274"/>
      <c r="F3" s="274"/>
      <c r="G3" s="274"/>
      <c r="H3" s="274"/>
      <c r="I3" s="274"/>
      <c r="J3" s="274"/>
      <c r="K3" s="161"/>
    </row>
    <row r="4" spans="2:11" ht="25.5" customHeight="1">
      <c r="B4" s="163"/>
      <c r="C4" s="279" t="s">
        <v>369</v>
      </c>
      <c r="D4" s="279"/>
      <c r="E4" s="279"/>
      <c r="F4" s="279"/>
      <c r="G4" s="279"/>
      <c r="H4" s="279"/>
      <c r="I4" s="279"/>
      <c r="J4" s="279"/>
      <c r="K4" s="164"/>
    </row>
    <row r="5" spans="2:11" ht="5.25" customHeight="1">
      <c r="B5" s="163"/>
      <c r="C5" s="165"/>
      <c r="D5" s="165"/>
      <c r="E5" s="165"/>
      <c r="F5" s="165"/>
      <c r="G5" s="165"/>
      <c r="H5" s="165"/>
      <c r="I5" s="165"/>
      <c r="J5" s="165"/>
      <c r="K5" s="164"/>
    </row>
    <row r="6" spans="2:11" ht="15" customHeight="1">
      <c r="B6" s="163"/>
      <c r="C6" s="276" t="s">
        <v>370</v>
      </c>
      <c r="D6" s="276"/>
      <c r="E6" s="276"/>
      <c r="F6" s="276"/>
      <c r="G6" s="276"/>
      <c r="H6" s="276"/>
      <c r="I6" s="276"/>
      <c r="J6" s="276"/>
      <c r="K6" s="164"/>
    </row>
    <row r="7" spans="2:11" ht="15" customHeight="1">
      <c r="B7" s="167"/>
      <c r="C7" s="276" t="s">
        <v>371</v>
      </c>
      <c r="D7" s="276"/>
      <c r="E7" s="276"/>
      <c r="F7" s="276"/>
      <c r="G7" s="276"/>
      <c r="H7" s="276"/>
      <c r="I7" s="276"/>
      <c r="J7" s="276"/>
      <c r="K7" s="164"/>
    </row>
    <row r="8" spans="2:11" ht="12.75" customHeight="1">
      <c r="B8" s="167"/>
      <c r="C8" s="166"/>
      <c r="D8" s="166"/>
      <c r="E8" s="166"/>
      <c r="F8" s="166"/>
      <c r="G8" s="166"/>
      <c r="H8" s="166"/>
      <c r="I8" s="166"/>
      <c r="J8" s="166"/>
      <c r="K8" s="164"/>
    </row>
    <row r="9" spans="2:11" ht="15" customHeight="1">
      <c r="B9" s="167"/>
      <c r="C9" s="276" t="s">
        <v>372</v>
      </c>
      <c r="D9" s="276"/>
      <c r="E9" s="276"/>
      <c r="F9" s="276"/>
      <c r="G9" s="276"/>
      <c r="H9" s="276"/>
      <c r="I9" s="276"/>
      <c r="J9" s="276"/>
      <c r="K9" s="164"/>
    </row>
    <row r="10" spans="2:11" ht="15" customHeight="1">
      <c r="B10" s="167"/>
      <c r="C10" s="166"/>
      <c r="D10" s="276" t="s">
        <v>373</v>
      </c>
      <c r="E10" s="276"/>
      <c r="F10" s="276"/>
      <c r="G10" s="276"/>
      <c r="H10" s="276"/>
      <c r="I10" s="276"/>
      <c r="J10" s="276"/>
      <c r="K10" s="164"/>
    </row>
    <row r="11" spans="2:11" ht="15" customHeight="1">
      <c r="B11" s="167"/>
      <c r="C11" s="168"/>
      <c r="D11" s="276" t="s">
        <v>374</v>
      </c>
      <c r="E11" s="276"/>
      <c r="F11" s="276"/>
      <c r="G11" s="276"/>
      <c r="H11" s="276"/>
      <c r="I11" s="276"/>
      <c r="J11" s="276"/>
      <c r="K11" s="164"/>
    </row>
    <row r="12" spans="2:11" ht="12.75" customHeight="1">
      <c r="B12" s="167"/>
      <c r="C12" s="168"/>
      <c r="D12" s="168"/>
      <c r="E12" s="168"/>
      <c r="F12" s="168"/>
      <c r="G12" s="168"/>
      <c r="H12" s="168"/>
      <c r="I12" s="168"/>
      <c r="J12" s="168"/>
      <c r="K12" s="164"/>
    </row>
    <row r="13" spans="2:11" ht="15" customHeight="1">
      <c r="B13" s="167"/>
      <c r="C13" s="168"/>
      <c r="D13" s="276" t="s">
        <v>375</v>
      </c>
      <c r="E13" s="276"/>
      <c r="F13" s="276"/>
      <c r="G13" s="276"/>
      <c r="H13" s="276"/>
      <c r="I13" s="276"/>
      <c r="J13" s="276"/>
      <c r="K13" s="164"/>
    </row>
    <row r="14" spans="2:11" ht="15" customHeight="1">
      <c r="B14" s="167"/>
      <c r="C14" s="168"/>
      <c r="D14" s="276" t="s">
        <v>376</v>
      </c>
      <c r="E14" s="276"/>
      <c r="F14" s="276"/>
      <c r="G14" s="276"/>
      <c r="H14" s="276"/>
      <c r="I14" s="276"/>
      <c r="J14" s="276"/>
      <c r="K14" s="164"/>
    </row>
    <row r="15" spans="2:11" ht="15" customHeight="1">
      <c r="B15" s="167"/>
      <c r="C15" s="168"/>
      <c r="D15" s="276" t="s">
        <v>377</v>
      </c>
      <c r="E15" s="276"/>
      <c r="F15" s="276"/>
      <c r="G15" s="276"/>
      <c r="H15" s="276"/>
      <c r="I15" s="276"/>
      <c r="J15" s="276"/>
      <c r="K15" s="164"/>
    </row>
    <row r="16" spans="2:11" ht="15" customHeight="1">
      <c r="B16" s="167"/>
      <c r="C16" s="168"/>
      <c r="D16" s="168"/>
      <c r="E16" s="169" t="s">
        <v>75</v>
      </c>
      <c r="F16" s="276" t="s">
        <v>378</v>
      </c>
      <c r="G16" s="276"/>
      <c r="H16" s="276"/>
      <c r="I16" s="276"/>
      <c r="J16" s="276"/>
      <c r="K16" s="164"/>
    </row>
    <row r="17" spans="2:11" ht="15" customHeight="1">
      <c r="B17" s="167"/>
      <c r="C17" s="168"/>
      <c r="D17" s="168"/>
      <c r="E17" s="169" t="s">
        <v>379</v>
      </c>
      <c r="F17" s="276" t="s">
        <v>380</v>
      </c>
      <c r="G17" s="276"/>
      <c r="H17" s="276"/>
      <c r="I17" s="276"/>
      <c r="J17" s="276"/>
      <c r="K17" s="164"/>
    </row>
    <row r="18" spans="2:11" ht="15" customHeight="1">
      <c r="B18" s="167"/>
      <c r="C18" s="168"/>
      <c r="D18" s="168"/>
      <c r="E18" s="169" t="s">
        <v>381</v>
      </c>
      <c r="F18" s="276" t="s">
        <v>382</v>
      </c>
      <c r="G18" s="276"/>
      <c r="H18" s="276"/>
      <c r="I18" s="276"/>
      <c r="J18" s="276"/>
      <c r="K18" s="164"/>
    </row>
    <row r="19" spans="2:11" ht="15" customHeight="1">
      <c r="B19" s="167"/>
      <c r="C19" s="168"/>
      <c r="D19" s="168"/>
      <c r="E19" s="169" t="s">
        <v>383</v>
      </c>
      <c r="F19" s="276" t="s">
        <v>384</v>
      </c>
      <c r="G19" s="276"/>
      <c r="H19" s="276"/>
      <c r="I19" s="276"/>
      <c r="J19" s="276"/>
      <c r="K19" s="164"/>
    </row>
    <row r="20" spans="2:11" ht="15" customHeight="1">
      <c r="B20" s="167"/>
      <c r="C20" s="168"/>
      <c r="D20" s="168"/>
      <c r="E20" s="169" t="s">
        <v>385</v>
      </c>
      <c r="F20" s="276" t="s">
        <v>386</v>
      </c>
      <c r="G20" s="276"/>
      <c r="H20" s="276"/>
      <c r="I20" s="276"/>
      <c r="J20" s="276"/>
      <c r="K20" s="164"/>
    </row>
    <row r="21" spans="2:11" ht="15" customHeight="1">
      <c r="B21" s="167"/>
      <c r="C21" s="168"/>
      <c r="D21" s="168"/>
      <c r="E21" s="169" t="s">
        <v>387</v>
      </c>
      <c r="F21" s="276" t="s">
        <v>388</v>
      </c>
      <c r="G21" s="276"/>
      <c r="H21" s="276"/>
      <c r="I21" s="276"/>
      <c r="J21" s="276"/>
      <c r="K21" s="164"/>
    </row>
    <row r="22" spans="2:11" ht="12.7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4"/>
    </row>
    <row r="23" spans="2:11" ht="15" customHeight="1">
      <c r="B23" s="167"/>
      <c r="C23" s="276" t="s">
        <v>389</v>
      </c>
      <c r="D23" s="276"/>
      <c r="E23" s="276"/>
      <c r="F23" s="276"/>
      <c r="G23" s="276"/>
      <c r="H23" s="276"/>
      <c r="I23" s="276"/>
      <c r="J23" s="276"/>
      <c r="K23" s="164"/>
    </row>
    <row r="24" spans="2:11" ht="15" customHeight="1">
      <c r="B24" s="167"/>
      <c r="C24" s="276" t="s">
        <v>390</v>
      </c>
      <c r="D24" s="276"/>
      <c r="E24" s="276"/>
      <c r="F24" s="276"/>
      <c r="G24" s="276"/>
      <c r="H24" s="276"/>
      <c r="I24" s="276"/>
      <c r="J24" s="276"/>
      <c r="K24" s="164"/>
    </row>
    <row r="25" spans="2:11" ht="15" customHeight="1">
      <c r="B25" s="167"/>
      <c r="C25" s="166"/>
      <c r="D25" s="276" t="s">
        <v>391</v>
      </c>
      <c r="E25" s="276"/>
      <c r="F25" s="276"/>
      <c r="G25" s="276"/>
      <c r="H25" s="276"/>
      <c r="I25" s="276"/>
      <c r="J25" s="276"/>
      <c r="K25" s="164"/>
    </row>
    <row r="26" spans="2:11" ht="15" customHeight="1">
      <c r="B26" s="167"/>
      <c r="C26" s="168"/>
      <c r="D26" s="276" t="s">
        <v>392</v>
      </c>
      <c r="E26" s="276"/>
      <c r="F26" s="276"/>
      <c r="G26" s="276"/>
      <c r="H26" s="276"/>
      <c r="I26" s="276"/>
      <c r="J26" s="276"/>
      <c r="K26" s="164"/>
    </row>
    <row r="27" spans="2:11" ht="12.7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4"/>
    </row>
    <row r="28" spans="2:11" ht="15" customHeight="1">
      <c r="B28" s="167"/>
      <c r="C28" s="168"/>
      <c r="D28" s="276" t="s">
        <v>393</v>
      </c>
      <c r="E28" s="276"/>
      <c r="F28" s="276"/>
      <c r="G28" s="276"/>
      <c r="H28" s="276"/>
      <c r="I28" s="276"/>
      <c r="J28" s="276"/>
      <c r="K28" s="164"/>
    </row>
    <row r="29" spans="2:11" ht="15" customHeight="1">
      <c r="B29" s="167"/>
      <c r="C29" s="168"/>
      <c r="D29" s="276" t="s">
        <v>394</v>
      </c>
      <c r="E29" s="276"/>
      <c r="F29" s="276"/>
      <c r="G29" s="276"/>
      <c r="H29" s="276"/>
      <c r="I29" s="276"/>
      <c r="J29" s="276"/>
      <c r="K29" s="164"/>
    </row>
    <row r="30" spans="2:11" ht="12.75" customHeight="1">
      <c r="B30" s="167"/>
      <c r="C30" s="168"/>
      <c r="D30" s="168"/>
      <c r="E30" s="168"/>
      <c r="F30" s="168"/>
      <c r="G30" s="168"/>
      <c r="H30" s="168"/>
      <c r="I30" s="168"/>
      <c r="J30" s="168"/>
      <c r="K30" s="164"/>
    </row>
    <row r="31" spans="2:11" ht="15" customHeight="1">
      <c r="B31" s="167"/>
      <c r="C31" s="168"/>
      <c r="D31" s="276" t="s">
        <v>395</v>
      </c>
      <c r="E31" s="276"/>
      <c r="F31" s="276"/>
      <c r="G31" s="276"/>
      <c r="H31" s="276"/>
      <c r="I31" s="276"/>
      <c r="J31" s="276"/>
      <c r="K31" s="164"/>
    </row>
    <row r="32" spans="2:11" ht="15" customHeight="1">
      <c r="B32" s="167"/>
      <c r="C32" s="168"/>
      <c r="D32" s="276" t="s">
        <v>396</v>
      </c>
      <c r="E32" s="276"/>
      <c r="F32" s="276"/>
      <c r="G32" s="276"/>
      <c r="H32" s="276"/>
      <c r="I32" s="276"/>
      <c r="J32" s="276"/>
      <c r="K32" s="164"/>
    </row>
    <row r="33" spans="2:11" ht="15" customHeight="1">
      <c r="B33" s="167"/>
      <c r="C33" s="168"/>
      <c r="D33" s="276" t="s">
        <v>397</v>
      </c>
      <c r="E33" s="276"/>
      <c r="F33" s="276"/>
      <c r="G33" s="276"/>
      <c r="H33" s="276"/>
      <c r="I33" s="276"/>
      <c r="J33" s="276"/>
      <c r="K33" s="164"/>
    </row>
    <row r="34" spans="2:11" ht="15" customHeight="1">
      <c r="B34" s="167"/>
      <c r="C34" s="168"/>
      <c r="D34" s="166"/>
      <c r="E34" s="170" t="s">
        <v>95</v>
      </c>
      <c r="F34" s="166"/>
      <c r="G34" s="276" t="s">
        <v>398</v>
      </c>
      <c r="H34" s="276"/>
      <c r="I34" s="276"/>
      <c r="J34" s="276"/>
      <c r="K34" s="164"/>
    </row>
    <row r="35" spans="2:11" ht="30.75" customHeight="1">
      <c r="B35" s="167"/>
      <c r="C35" s="168"/>
      <c r="D35" s="166"/>
      <c r="E35" s="170" t="s">
        <v>399</v>
      </c>
      <c r="F35" s="166"/>
      <c r="G35" s="276" t="s">
        <v>400</v>
      </c>
      <c r="H35" s="276"/>
      <c r="I35" s="276"/>
      <c r="J35" s="276"/>
      <c r="K35" s="164"/>
    </row>
    <row r="36" spans="2:11" ht="15" customHeight="1">
      <c r="B36" s="167"/>
      <c r="C36" s="168"/>
      <c r="D36" s="166"/>
      <c r="E36" s="170" t="s">
        <v>53</v>
      </c>
      <c r="F36" s="166"/>
      <c r="G36" s="276" t="s">
        <v>401</v>
      </c>
      <c r="H36" s="276"/>
      <c r="I36" s="276"/>
      <c r="J36" s="276"/>
      <c r="K36" s="164"/>
    </row>
    <row r="37" spans="2:11" ht="15" customHeight="1">
      <c r="B37" s="167"/>
      <c r="C37" s="168"/>
      <c r="D37" s="166"/>
      <c r="E37" s="170" t="s">
        <v>96</v>
      </c>
      <c r="F37" s="166"/>
      <c r="G37" s="276" t="s">
        <v>402</v>
      </c>
      <c r="H37" s="276"/>
      <c r="I37" s="276"/>
      <c r="J37" s="276"/>
      <c r="K37" s="164"/>
    </row>
    <row r="38" spans="2:11" ht="15" customHeight="1">
      <c r="B38" s="167"/>
      <c r="C38" s="168"/>
      <c r="D38" s="166"/>
      <c r="E38" s="170" t="s">
        <v>97</v>
      </c>
      <c r="F38" s="166"/>
      <c r="G38" s="276" t="s">
        <v>403</v>
      </c>
      <c r="H38" s="276"/>
      <c r="I38" s="276"/>
      <c r="J38" s="276"/>
      <c r="K38" s="164"/>
    </row>
    <row r="39" spans="2:11" ht="15" customHeight="1">
      <c r="B39" s="167"/>
      <c r="C39" s="168"/>
      <c r="D39" s="166"/>
      <c r="E39" s="170" t="s">
        <v>98</v>
      </c>
      <c r="F39" s="166"/>
      <c r="G39" s="276" t="s">
        <v>404</v>
      </c>
      <c r="H39" s="276"/>
      <c r="I39" s="276"/>
      <c r="J39" s="276"/>
      <c r="K39" s="164"/>
    </row>
    <row r="40" spans="2:11" ht="15" customHeight="1">
      <c r="B40" s="167"/>
      <c r="C40" s="168"/>
      <c r="D40" s="166"/>
      <c r="E40" s="170" t="s">
        <v>405</v>
      </c>
      <c r="F40" s="166"/>
      <c r="G40" s="276" t="s">
        <v>406</v>
      </c>
      <c r="H40" s="276"/>
      <c r="I40" s="276"/>
      <c r="J40" s="276"/>
      <c r="K40" s="164"/>
    </row>
    <row r="41" spans="2:11" ht="15" customHeight="1">
      <c r="B41" s="167"/>
      <c r="C41" s="168"/>
      <c r="D41" s="166"/>
      <c r="E41" s="170"/>
      <c r="F41" s="166"/>
      <c r="G41" s="276" t="s">
        <v>407</v>
      </c>
      <c r="H41" s="276"/>
      <c r="I41" s="276"/>
      <c r="J41" s="276"/>
      <c r="K41" s="164"/>
    </row>
    <row r="42" spans="2:11" ht="15" customHeight="1">
      <c r="B42" s="167"/>
      <c r="C42" s="168"/>
      <c r="D42" s="166"/>
      <c r="E42" s="170" t="s">
        <v>408</v>
      </c>
      <c r="F42" s="166"/>
      <c r="G42" s="276" t="s">
        <v>409</v>
      </c>
      <c r="H42" s="276"/>
      <c r="I42" s="276"/>
      <c r="J42" s="276"/>
      <c r="K42" s="164"/>
    </row>
    <row r="43" spans="2:11" ht="15" customHeight="1">
      <c r="B43" s="167"/>
      <c r="C43" s="168"/>
      <c r="D43" s="166"/>
      <c r="E43" s="170" t="s">
        <v>101</v>
      </c>
      <c r="F43" s="166"/>
      <c r="G43" s="276" t="s">
        <v>410</v>
      </c>
      <c r="H43" s="276"/>
      <c r="I43" s="276"/>
      <c r="J43" s="276"/>
      <c r="K43" s="164"/>
    </row>
    <row r="44" spans="2:11" ht="12.75" customHeight="1">
      <c r="B44" s="167"/>
      <c r="C44" s="168"/>
      <c r="D44" s="166"/>
      <c r="E44" s="166"/>
      <c r="F44" s="166"/>
      <c r="G44" s="166"/>
      <c r="H44" s="166"/>
      <c r="I44" s="166"/>
      <c r="J44" s="166"/>
      <c r="K44" s="164"/>
    </row>
    <row r="45" spans="2:11" ht="15" customHeight="1">
      <c r="B45" s="167"/>
      <c r="C45" s="168"/>
      <c r="D45" s="276" t="s">
        <v>411</v>
      </c>
      <c r="E45" s="276"/>
      <c r="F45" s="276"/>
      <c r="G45" s="276"/>
      <c r="H45" s="276"/>
      <c r="I45" s="276"/>
      <c r="J45" s="276"/>
      <c r="K45" s="164"/>
    </row>
    <row r="46" spans="2:11" ht="15" customHeight="1">
      <c r="B46" s="167"/>
      <c r="C46" s="168"/>
      <c r="D46" s="168"/>
      <c r="E46" s="276" t="s">
        <v>412</v>
      </c>
      <c r="F46" s="276"/>
      <c r="G46" s="276"/>
      <c r="H46" s="276"/>
      <c r="I46" s="276"/>
      <c r="J46" s="276"/>
      <c r="K46" s="164"/>
    </row>
    <row r="47" spans="2:11" ht="15" customHeight="1">
      <c r="B47" s="167"/>
      <c r="C47" s="168"/>
      <c r="D47" s="168"/>
      <c r="E47" s="276" t="s">
        <v>413</v>
      </c>
      <c r="F47" s="276"/>
      <c r="G47" s="276"/>
      <c r="H47" s="276"/>
      <c r="I47" s="276"/>
      <c r="J47" s="276"/>
      <c r="K47" s="164"/>
    </row>
    <row r="48" spans="2:11" ht="15" customHeight="1">
      <c r="B48" s="167"/>
      <c r="C48" s="168"/>
      <c r="D48" s="168"/>
      <c r="E48" s="276" t="s">
        <v>414</v>
      </c>
      <c r="F48" s="276"/>
      <c r="G48" s="276"/>
      <c r="H48" s="276"/>
      <c r="I48" s="276"/>
      <c r="J48" s="276"/>
      <c r="K48" s="164"/>
    </row>
    <row r="49" spans="2:11" ht="15" customHeight="1">
      <c r="B49" s="167"/>
      <c r="C49" s="168"/>
      <c r="D49" s="276" t="s">
        <v>415</v>
      </c>
      <c r="E49" s="276"/>
      <c r="F49" s="276"/>
      <c r="G49" s="276"/>
      <c r="H49" s="276"/>
      <c r="I49" s="276"/>
      <c r="J49" s="276"/>
      <c r="K49" s="164"/>
    </row>
    <row r="50" spans="2:11" ht="25.5" customHeight="1">
      <c r="B50" s="163"/>
      <c r="C50" s="279" t="s">
        <v>416</v>
      </c>
      <c r="D50" s="279"/>
      <c r="E50" s="279"/>
      <c r="F50" s="279"/>
      <c r="G50" s="279"/>
      <c r="H50" s="279"/>
      <c r="I50" s="279"/>
      <c r="J50" s="279"/>
      <c r="K50" s="164"/>
    </row>
    <row r="51" spans="2:11" ht="5.25" customHeight="1">
      <c r="B51" s="163"/>
      <c r="C51" s="165"/>
      <c r="D51" s="165"/>
      <c r="E51" s="165"/>
      <c r="F51" s="165"/>
      <c r="G51" s="165"/>
      <c r="H51" s="165"/>
      <c r="I51" s="165"/>
      <c r="J51" s="165"/>
      <c r="K51" s="164"/>
    </row>
    <row r="52" spans="2:11" ht="15" customHeight="1">
      <c r="B52" s="163"/>
      <c r="C52" s="276" t="s">
        <v>417</v>
      </c>
      <c r="D52" s="276"/>
      <c r="E52" s="276"/>
      <c r="F52" s="276"/>
      <c r="G52" s="276"/>
      <c r="H52" s="276"/>
      <c r="I52" s="276"/>
      <c r="J52" s="276"/>
      <c r="K52" s="164"/>
    </row>
    <row r="53" spans="2:11" ht="15" customHeight="1">
      <c r="B53" s="163"/>
      <c r="C53" s="276" t="s">
        <v>418</v>
      </c>
      <c r="D53" s="276"/>
      <c r="E53" s="276"/>
      <c r="F53" s="276"/>
      <c r="G53" s="276"/>
      <c r="H53" s="276"/>
      <c r="I53" s="276"/>
      <c r="J53" s="276"/>
      <c r="K53" s="164"/>
    </row>
    <row r="54" spans="2:11" ht="12.75" customHeight="1">
      <c r="B54" s="163"/>
      <c r="C54" s="166"/>
      <c r="D54" s="166"/>
      <c r="E54" s="166"/>
      <c r="F54" s="166"/>
      <c r="G54" s="166"/>
      <c r="H54" s="166"/>
      <c r="I54" s="166"/>
      <c r="J54" s="166"/>
      <c r="K54" s="164"/>
    </row>
    <row r="55" spans="2:11" ht="15" customHeight="1">
      <c r="B55" s="163"/>
      <c r="C55" s="276" t="s">
        <v>419</v>
      </c>
      <c r="D55" s="276"/>
      <c r="E55" s="276"/>
      <c r="F55" s="276"/>
      <c r="G55" s="276"/>
      <c r="H55" s="276"/>
      <c r="I55" s="276"/>
      <c r="J55" s="276"/>
      <c r="K55" s="164"/>
    </row>
    <row r="56" spans="2:11" ht="15" customHeight="1">
      <c r="B56" s="163"/>
      <c r="C56" s="168"/>
      <c r="D56" s="276" t="s">
        <v>420</v>
      </c>
      <c r="E56" s="276"/>
      <c r="F56" s="276"/>
      <c r="G56" s="276"/>
      <c r="H56" s="276"/>
      <c r="I56" s="276"/>
      <c r="J56" s="276"/>
      <c r="K56" s="164"/>
    </row>
    <row r="57" spans="2:11" ht="15" customHeight="1">
      <c r="B57" s="163"/>
      <c r="C57" s="168"/>
      <c r="D57" s="276" t="s">
        <v>421</v>
      </c>
      <c r="E57" s="276"/>
      <c r="F57" s="276"/>
      <c r="G57" s="276"/>
      <c r="H57" s="276"/>
      <c r="I57" s="276"/>
      <c r="J57" s="276"/>
      <c r="K57" s="164"/>
    </row>
    <row r="58" spans="2:11" ht="15" customHeight="1">
      <c r="B58" s="163"/>
      <c r="C58" s="168"/>
      <c r="D58" s="276" t="s">
        <v>422</v>
      </c>
      <c r="E58" s="276"/>
      <c r="F58" s="276"/>
      <c r="G58" s="276"/>
      <c r="H58" s="276"/>
      <c r="I58" s="276"/>
      <c r="J58" s="276"/>
      <c r="K58" s="164"/>
    </row>
    <row r="59" spans="2:11" ht="15" customHeight="1">
      <c r="B59" s="163"/>
      <c r="C59" s="168"/>
      <c r="D59" s="276" t="s">
        <v>423</v>
      </c>
      <c r="E59" s="276"/>
      <c r="F59" s="276"/>
      <c r="G59" s="276"/>
      <c r="H59" s="276"/>
      <c r="I59" s="276"/>
      <c r="J59" s="276"/>
      <c r="K59" s="164"/>
    </row>
    <row r="60" spans="2:11" ht="15" customHeight="1">
      <c r="B60" s="163"/>
      <c r="C60" s="168"/>
      <c r="D60" s="278" t="s">
        <v>424</v>
      </c>
      <c r="E60" s="278"/>
      <c r="F60" s="278"/>
      <c r="G60" s="278"/>
      <c r="H60" s="278"/>
      <c r="I60" s="278"/>
      <c r="J60" s="278"/>
      <c r="K60" s="164"/>
    </row>
    <row r="61" spans="2:11" ht="15" customHeight="1">
      <c r="B61" s="163"/>
      <c r="C61" s="168"/>
      <c r="D61" s="276" t="s">
        <v>425</v>
      </c>
      <c r="E61" s="276"/>
      <c r="F61" s="276"/>
      <c r="G61" s="276"/>
      <c r="H61" s="276"/>
      <c r="I61" s="276"/>
      <c r="J61" s="276"/>
      <c r="K61" s="164"/>
    </row>
    <row r="62" spans="2:11" ht="12.75" customHeight="1">
      <c r="B62" s="163"/>
      <c r="C62" s="168"/>
      <c r="D62" s="168"/>
      <c r="E62" s="171"/>
      <c r="F62" s="168"/>
      <c r="G62" s="168"/>
      <c r="H62" s="168"/>
      <c r="I62" s="168"/>
      <c r="J62" s="168"/>
      <c r="K62" s="164"/>
    </row>
    <row r="63" spans="2:11" ht="15" customHeight="1">
      <c r="B63" s="163"/>
      <c r="C63" s="168"/>
      <c r="D63" s="276" t="s">
        <v>426</v>
      </c>
      <c r="E63" s="276"/>
      <c r="F63" s="276"/>
      <c r="G63" s="276"/>
      <c r="H63" s="276"/>
      <c r="I63" s="276"/>
      <c r="J63" s="276"/>
      <c r="K63" s="164"/>
    </row>
    <row r="64" spans="2:11" ht="15" customHeight="1">
      <c r="B64" s="163"/>
      <c r="C64" s="168"/>
      <c r="D64" s="278" t="s">
        <v>427</v>
      </c>
      <c r="E64" s="278"/>
      <c r="F64" s="278"/>
      <c r="G64" s="278"/>
      <c r="H64" s="278"/>
      <c r="I64" s="278"/>
      <c r="J64" s="278"/>
      <c r="K64" s="164"/>
    </row>
    <row r="65" spans="2:11" ht="15" customHeight="1">
      <c r="B65" s="163"/>
      <c r="C65" s="168"/>
      <c r="D65" s="276" t="s">
        <v>428</v>
      </c>
      <c r="E65" s="276"/>
      <c r="F65" s="276"/>
      <c r="G65" s="276"/>
      <c r="H65" s="276"/>
      <c r="I65" s="276"/>
      <c r="J65" s="276"/>
      <c r="K65" s="164"/>
    </row>
    <row r="66" spans="2:11" ht="15" customHeight="1">
      <c r="B66" s="163"/>
      <c r="C66" s="168"/>
      <c r="D66" s="276" t="s">
        <v>429</v>
      </c>
      <c r="E66" s="276"/>
      <c r="F66" s="276"/>
      <c r="G66" s="276"/>
      <c r="H66" s="276"/>
      <c r="I66" s="276"/>
      <c r="J66" s="276"/>
      <c r="K66" s="164"/>
    </row>
    <row r="67" spans="2:11" ht="15" customHeight="1">
      <c r="B67" s="163"/>
      <c r="C67" s="168"/>
      <c r="D67" s="276" t="s">
        <v>430</v>
      </c>
      <c r="E67" s="276"/>
      <c r="F67" s="276"/>
      <c r="G67" s="276"/>
      <c r="H67" s="276"/>
      <c r="I67" s="276"/>
      <c r="J67" s="276"/>
      <c r="K67" s="164"/>
    </row>
    <row r="68" spans="2:11" ht="15" customHeight="1">
      <c r="B68" s="163"/>
      <c r="C68" s="168"/>
      <c r="D68" s="276" t="s">
        <v>431</v>
      </c>
      <c r="E68" s="276"/>
      <c r="F68" s="276"/>
      <c r="G68" s="276"/>
      <c r="H68" s="276"/>
      <c r="I68" s="276"/>
      <c r="J68" s="276"/>
      <c r="K68" s="164"/>
    </row>
    <row r="69" spans="2:11" ht="12.75" customHeight="1">
      <c r="B69" s="172"/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8.75" customHeight="1">
      <c r="B70" s="175"/>
      <c r="C70" s="175"/>
      <c r="D70" s="175"/>
      <c r="E70" s="175"/>
      <c r="F70" s="175"/>
      <c r="G70" s="175"/>
      <c r="H70" s="175"/>
      <c r="I70" s="175"/>
      <c r="J70" s="175"/>
      <c r="K70" s="176"/>
    </row>
    <row r="71" spans="2:11" ht="18.7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2:11" ht="7.5" customHeight="1">
      <c r="B72" s="177"/>
      <c r="C72" s="178"/>
      <c r="D72" s="178"/>
      <c r="E72" s="178"/>
      <c r="F72" s="178"/>
      <c r="G72" s="178"/>
      <c r="H72" s="178"/>
      <c r="I72" s="178"/>
      <c r="J72" s="178"/>
      <c r="K72" s="179"/>
    </row>
    <row r="73" spans="2:11" ht="45" customHeight="1">
      <c r="B73" s="180"/>
      <c r="C73" s="277" t="s">
        <v>367</v>
      </c>
      <c r="D73" s="277"/>
      <c r="E73" s="277"/>
      <c r="F73" s="277"/>
      <c r="G73" s="277"/>
      <c r="H73" s="277"/>
      <c r="I73" s="277"/>
      <c r="J73" s="277"/>
      <c r="K73" s="181"/>
    </row>
    <row r="74" spans="2:11" ht="17.25" customHeight="1">
      <c r="B74" s="180"/>
      <c r="C74" s="182" t="s">
        <v>432</v>
      </c>
      <c r="D74" s="182"/>
      <c r="E74" s="182"/>
      <c r="F74" s="182" t="s">
        <v>433</v>
      </c>
      <c r="G74" s="183"/>
      <c r="H74" s="182" t="s">
        <v>96</v>
      </c>
      <c r="I74" s="182" t="s">
        <v>57</v>
      </c>
      <c r="J74" s="182" t="s">
        <v>434</v>
      </c>
      <c r="K74" s="181"/>
    </row>
    <row r="75" spans="2:11" ht="17.25" customHeight="1">
      <c r="B75" s="180"/>
      <c r="C75" s="184" t="s">
        <v>435</v>
      </c>
      <c r="D75" s="184"/>
      <c r="E75" s="184"/>
      <c r="F75" s="185" t="s">
        <v>436</v>
      </c>
      <c r="G75" s="186"/>
      <c r="H75" s="184"/>
      <c r="I75" s="184"/>
      <c r="J75" s="184" t="s">
        <v>437</v>
      </c>
      <c r="K75" s="181"/>
    </row>
    <row r="76" spans="2:11" ht="5.25" customHeight="1">
      <c r="B76" s="180"/>
      <c r="C76" s="187"/>
      <c r="D76" s="187"/>
      <c r="E76" s="187"/>
      <c r="F76" s="187"/>
      <c r="G76" s="188"/>
      <c r="H76" s="187"/>
      <c r="I76" s="187"/>
      <c r="J76" s="187"/>
      <c r="K76" s="181"/>
    </row>
    <row r="77" spans="2:11" ht="15" customHeight="1">
      <c r="B77" s="180"/>
      <c r="C77" s="170" t="s">
        <v>53</v>
      </c>
      <c r="D77" s="187"/>
      <c r="E77" s="187"/>
      <c r="F77" s="189" t="s">
        <v>438</v>
      </c>
      <c r="G77" s="188"/>
      <c r="H77" s="170" t="s">
        <v>439</v>
      </c>
      <c r="I77" s="170" t="s">
        <v>440</v>
      </c>
      <c r="J77" s="170">
        <v>20</v>
      </c>
      <c r="K77" s="181"/>
    </row>
    <row r="78" spans="2:11" ht="15" customHeight="1">
      <c r="B78" s="180"/>
      <c r="C78" s="170" t="s">
        <v>441</v>
      </c>
      <c r="D78" s="170"/>
      <c r="E78" s="170"/>
      <c r="F78" s="189" t="s">
        <v>438</v>
      </c>
      <c r="G78" s="188"/>
      <c r="H78" s="170" t="s">
        <v>442</v>
      </c>
      <c r="I78" s="170" t="s">
        <v>440</v>
      </c>
      <c r="J78" s="170">
        <v>120</v>
      </c>
      <c r="K78" s="181"/>
    </row>
    <row r="79" spans="2:11" ht="15" customHeight="1">
      <c r="B79" s="190"/>
      <c r="C79" s="170" t="s">
        <v>443</v>
      </c>
      <c r="D79" s="170"/>
      <c r="E79" s="170"/>
      <c r="F79" s="189" t="s">
        <v>444</v>
      </c>
      <c r="G79" s="188"/>
      <c r="H79" s="170" t="s">
        <v>445</v>
      </c>
      <c r="I79" s="170" t="s">
        <v>440</v>
      </c>
      <c r="J79" s="170">
        <v>50</v>
      </c>
      <c r="K79" s="181"/>
    </row>
    <row r="80" spans="2:11" ht="15" customHeight="1">
      <c r="B80" s="190"/>
      <c r="C80" s="170" t="s">
        <v>446</v>
      </c>
      <c r="D80" s="170"/>
      <c r="E80" s="170"/>
      <c r="F80" s="189" t="s">
        <v>438</v>
      </c>
      <c r="G80" s="188"/>
      <c r="H80" s="170" t="s">
        <v>447</v>
      </c>
      <c r="I80" s="170" t="s">
        <v>448</v>
      </c>
      <c r="J80" s="170"/>
      <c r="K80" s="181"/>
    </row>
    <row r="81" spans="2:11" ht="15" customHeight="1">
      <c r="B81" s="190"/>
      <c r="C81" s="191" t="s">
        <v>449</v>
      </c>
      <c r="D81" s="191"/>
      <c r="E81" s="191"/>
      <c r="F81" s="192" t="s">
        <v>444</v>
      </c>
      <c r="G81" s="191"/>
      <c r="H81" s="191" t="s">
        <v>450</v>
      </c>
      <c r="I81" s="191" t="s">
        <v>440</v>
      </c>
      <c r="J81" s="191">
        <v>15</v>
      </c>
      <c r="K81" s="181"/>
    </row>
    <row r="82" spans="2:11" ht="15" customHeight="1">
      <c r="B82" s="190"/>
      <c r="C82" s="191" t="s">
        <v>451</v>
      </c>
      <c r="D82" s="191"/>
      <c r="E82" s="191"/>
      <c r="F82" s="192" t="s">
        <v>444</v>
      </c>
      <c r="G82" s="191"/>
      <c r="H82" s="191" t="s">
        <v>452</v>
      </c>
      <c r="I82" s="191" t="s">
        <v>440</v>
      </c>
      <c r="J82" s="191">
        <v>15</v>
      </c>
      <c r="K82" s="181"/>
    </row>
    <row r="83" spans="2:11" ht="15" customHeight="1">
      <c r="B83" s="190"/>
      <c r="C83" s="191" t="s">
        <v>453</v>
      </c>
      <c r="D83" s="191"/>
      <c r="E83" s="191"/>
      <c r="F83" s="192" t="s">
        <v>444</v>
      </c>
      <c r="G83" s="191"/>
      <c r="H83" s="191" t="s">
        <v>454</v>
      </c>
      <c r="I83" s="191" t="s">
        <v>440</v>
      </c>
      <c r="J83" s="191">
        <v>20</v>
      </c>
      <c r="K83" s="181"/>
    </row>
    <row r="84" spans="2:11" ht="15" customHeight="1">
      <c r="B84" s="190"/>
      <c r="C84" s="191" t="s">
        <v>455</v>
      </c>
      <c r="D84" s="191"/>
      <c r="E84" s="191"/>
      <c r="F84" s="192" t="s">
        <v>444</v>
      </c>
      <c r="G84" s="191"/>
      <c r="H84" s="191" t="s">
        <v>456</v>
      </c>
      <c r="I84" s="191" t="s">
        <v>440</v>
      </c>
      <c r="J84" s="191">
        <v>20</v>
      </c>
      <c r="K84" s="181"/>
    </row>
    <row r="85" spans="2:11" ht="15" customHeight="1">
      <c r="B85" s="190"/>
      <c r="C85" s="170" t="s">
        <v>457</v>
      </c>
      <c r="D85" s="170"/>
      <c r="E85" s="170"/>
      <c r="F85" s="189" t="s">
        <v>444</v>
      </c>
      <c r="G85" s="188"/>
      <c r="H85" s="170" t="s">
        <v>458</v>
      </c>
      <c r="I85" s="170" t="s">
        <v>440</v>
      </c>
      <c r="J85" s="170">
        <v>50</v>
      </c>
      <c r="K85" s="181"/>
    </row>
    <row r="86" spans="2:11" ht="15" customHeight="1">
      <c r="B86" s="190"/>
      <c r="C86" s="170" t="s">
        <v>459</v>
      </c>
      <c r="D86" s="170"/>
      <c r="E86" s="170"/>
      <c r="F86" s="189" t="s">
        <v>444</v>
      </c>
      <c r="G86" s="188"/>
      <c r="H86" s="170" t="s">
        <v>460</v>
      </c>
      <c r="I86" s="170" t="s">
        <v>440</v>
      </c>
      <c r="J86" s="170">
        <v>20</v>
      </c>
      <c r="K86" s="181"/>
    </row>
    <row r="87" spans="2:11" ht="15" customHeight="1">
      <c r="B87" s="190"/>
      <c r="C87" s="170" t="s">
        <v>461</v>
      </c>
      <c r="D87" s="170"/>
      <c r="E87" s="170"/>
      <c r="F87" s="189" t="s">
        <v>444</v>
      </c>
      <c r="G87" s="188"/>
      <c r="H87" s="170" t="s">
        <v>462</v>
      </c>
      <c r="I87" s="170" t="s">
        <v>440</v>
      </c>
      <c r="J87" s="170">
        <v>20</v>
      </c>
      <c r="K87" s="181"/>
    </row>
    <row r="88" spans="2:11" ht="15" customHeight="1">
      <c r="B88" s="190"/>
      <c r="C88" s="170" t="s">
        <v>463</v>
      </c>
      <c r="D88" s="170"/>
      <c r="E88" s="170"/>
      <c r="F88" s="189" t="s">
        <v>444</v>
      </c>
      <c r="G88" s="188"/>
      <c r="H88" s="170" t="s">
        <v>464</v>
      </c>
      <c r="I88" s="170" t="s">
        <v>440</v>
      </c>
      <c r="J88" s="170">
        <v>50</v>
      </c>
      <c r="K88" s="181"/>
    </row>
    <row r="89" spans="2:11" ht="15" customHeight="1">
      <c r="B89" s="190"/>
      <c r="C89" s="170" t="s">
        <v>465</v>
      </c>
      <c r="D89" s="170"/>
      <c r="E89" s="170"/>
      <c r="F89" s="189" t="s">
        <v>444</v>
      </c>
      <c r="G89" s="188"/>
      <c r="H89" s="170" t="s">
        <v>465</v>
      </c>
      <c r="I89" s="170" t="s">
        <v>440</v>
      </c>
      <c r="J89" s="170">
        <v>50</v>
      </c>
      <c r="K89" s="181"/>
    </row>
    <row r="90" spans="2:11" ht="15" customHeight="1">
      <c r="B90" s="190"/>
      <c r="C90" s="170" t="s">
        <v>102</v>
      </c>
      <c r="D90" s="170"/>
      <c r="E90" s="170"/>
      <c r="F90" s="189" t="s">
        <v>444</v>
      </c>
      <c r="G90" s="188"/>
      <c r="H90" s="170" t="s">
        <v>466</v>
      </c>
      <c r="I90" s="170" t="s">
        <v>440</v>
      </c>
      <c r="J90" s="170">
        <v>255</v>
      </c>
      <c r="K90" s="181"/>
    </row>
    <row r="91" spans="2:11" ht="15" customHeight="1">
      <c r="B91" s="190"/>
      <c r="C91" s="170" t="s">
        <v>467</v>
      </c>
      <c r="D91" s="170"/>
      <c r="E91" s="170"/>
      <c r="F91" s="189" t="s">
        <v>438</v>
      </c>
      <c r="G91" s="188"/>
      <c r="H91" s="170" t="s">
        <v>468</v>
      </c>
      <c r="I91" s="170" t="s">
        <v>469</v>
      </c>
      <c r="J91" s="170"/>
      <c r="K91" s="181"/>
    </row>
    <row r="92" spans="2:11" ht="15" customHeight="1">
      <c r="B92" s="190"/>
      <c r="C92" s="170" t="s">
        <v>470</v>
      </c>
      <c r="D92" s="170"/>
      <c r="E92" s="170"/>
      <c r="F92" s="189" t="s">
        <v>438</v>
      </c>
      <c r="G92" s="188"/>
      <c r="H92" s="170" t="s">
        <v>471</v>
      </c>
      <c r="I92" s="170" t="s">
        <v>472</v>
      </c>
      <c r="J92" s="170"/>
      <c r="K92" s="181"/>
    </row>
    <row r="93" spans="2:11" ht="15" customHeight="1">
      <c r="B93" s="190"/>
      <c r="C93" s="170" t="s">
        <v>473</v>
      </c>
      <c r="D93" s="170"/>
      <c r="E93" s="170"/>
      <c r="F93" s="189" t="s">
        <v>438</v>
      </c>
      <c r="G93" s="188"/>
      <c r="H93" s="170" t="s">
        <v>473</v>
      </c>
      <c r="I93" s="170" t="s">
        <v>472</v>
      </c>
      <c r="J93" s="170"/>
      <c r="K93" s="181"/>
    </row>
    <row r="94" spans="2:11" ht="15" customHeight="1">
      <c r="B94" s="190"/>
      <c r="C94" s="170" t="s">
        <v>38</v>
      </c>
      <c r="D94" s="170"/>
      <c r="E94" s="170"/>
      <c r="F94" s="189" t="s">
        <v>438</v>
      </c>
      <c r="G94" s="188"/>
      <c r="H94" s="170" t="s">
        <v>474</v>
      </c>
      <c r="I94" s="170" t="s">
        <v>472</v>
      </c>
      <c r="J94" s="170"/>
      <c r="K94" s="181"/>
    </row>
    <row r="95" spans="2:11" ht="15" customHeight="1">
      <c r="B95" s="190"/>
      <c r="C95" s="170" t="s">
        <v>48</v>
      </c>
      <c r="D95" s="170"/>
      <c r="E95" s="170"/>
      <c r="F95" s="189" t="s">
        <v>438</v>
      </c>
      <c r="G95" s="188"/>
      <c r="H95" s="170" t="s">
        <v>475</v>
      </c>
      <c r="I95" s="170" t="s">
        <v>472</v>
      </c>
      <c r="J95" s="170"/>
      <c r="K95" s="181"/>
    </row>
    <row r="96" spans="2:11" ht="15" customHeight="1">
      <c r="B96" s="193"/>
      <c r="C96" s="194"/>
      <c r="D96" s="194"/>
      <c r="E96" s="194"/>
      <c r="F96" s="194"/>
      <c r="G96" s="194"/>
      <c r="H96" s="194"/>
      <c r="I96" s="194"/>
      <c r="J96" s="194"/>
      <c r="K96" s="195"/>
    </row>
    <row r="97" spans="2:11" ht="18.75" customHeight="1">
      <c r="B97" s="196"/>
      <c r="C97" s="197"/>
      <c r="D97" s="197"/>
      <c r="E97" s="197"/>
      <c r="F97" s="197"/>
      <c r="G97" s="197"/>
      <c r="H97" s="197"/>
      <c r="I97" s="197"/>
      <c r="J97" s="197"/>
      <c r="K97" s="196"/>
    </row>
    <row r="98" spans="2:11" ht="18.75" customHeight="1"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2:11" ht="7.5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9"/>
    </row>
    <row r="100" spans="2:11" ht="45" customHeight="1">
      <c r="B100" s="180"/>
      <c r="C100" s="277" t="s">
        <v>476</v>
      </c>
      <c r="D100" s="277"/>
      <c r="E100" s="277"/>
      <c r="F100" s="277"/>
      <c r="G100" s="277"/>
      <c r="H100" s="277"/>
      <c r="I100" s="277"/>
      <c r="J100" s="277"/>
      <c r="K100" s="181"/>
    </row>
    <row r="101" spans="2:11" ht="17.25" customHeight="1">
      <c r="B101" s="180"/>
      <c r="C101" s="182" t="s">
        <v>432</v>
      </c>
      <c r="D101" s="182"/>
      <c r="E101" s="182"/>
      <c r="F101" s="182" t="s">
        <v>433</v>
      </c>
      <c r="G101" s="183"/>
      <c r="H101" s="182" t="s">
        <v>96</v>
      </c>
      <c r="I101" s="182" t="s">
        <v>57</v>
      </c>
      <c r="J101" s="182" t="s">
        <v>434</v>
      </c>
      <c r="K101" s="181"/>
    </row>
    <row r="102" spans="2:11" ht="17.25" customHeight="1">
      <c r="B102" s="180"/>
      <c r="C102" s="184" t="s">
        <v>435</v>
      </c>
      <c r="D102" s="184"/>
      <c r="E102" s="184"/>
      <c r="F102" s="185" t="s">
        <v>436</v>
      </c>
      <c r="G102" s="186"/>
      <c r="H102" s="184"/>
      <c r="I102" s="184"/>
      <c r="J102" s="184" t="s">
        <v>437</v>
      </c>
      <c r="K102" s="181"/>
    </row>
    <row r="103" spans="2:11" ht="5.25" customHeight="1">
      <c r="B103" s="180"/>
      <c r="C103" s="182"/>
      <c r="D103" s="182"/>
      <c r="E103" s="182"/>
      <c r="F103" s="182"/>
      <c r="G103" s="198"/>
      <c r="H103" s="182"/>
      <c r="I103" s="182"/>
      <c r="J103" s="182"/>
      <c r="K103" s="181"/>
    </row>
    <row r="104" spans="2:11" ht="15" customHeight="1">
      <c r="B104" s="180"/>
      <c r="C104" s="170" t="s">
        <v>53</v>
      </c>
      <c r="D104" s="187"/>
      <c r="E104" s="187"/>
      <c r="F104" s="189" t="s">
        <v>438</v>
      </c>
      <c r="G104" s="198"/>
      <c r="H104" s="170" t="s">
        <v>477</v>
      </c>
      <c r="I104" s="170" t="s">
        <v>440</v>
      </c>
      <c r="J104" s="170">
        <v>20</v>
      </c>
      <c r="K104" s="181"/>
    </row>
    <row r="105" spans="2:11" ht="15" customHeight="1">
      <c r="B105" s="180"/>
      <c r="C105" s="170" t="s">
        <v>441</v>
      </c>
      <c r="D105" s="170"/>
      <c r="E105" s="170"/>
      <c r="F105" s="189" t="s">
        <v>438</v>
      </c>
      <c r="G105" s="170"/>
      <c r="H105" s="170" t="s">
        <v>477</v>
      </c>
      <c r="I105" s="170" t="s">
        <v>440</v>
      </c>
      <c r="J105" s="170">
        <v>120</v>
      </c>
      <c r="K105" s="181"/>
    </row>
    <row r="106" spans="2:11" ht="15" customHeight="1">
      <c r="B106" s="190"/>
      <c r="C106" s="170" t="s">
        <v>443</v>
      </c>
      <c r="D106" s="170"/>
      <c r="E106" s="170"/>
      <c r="F106" s="189" t="s">
        <v>444</v>
      </c>
      <c r="G106" s="170"/>
      <c r="H106" s="170" t="s">
        <v>477</v>
      </c>
      <c r="I106" s="170" t="s">
        <v>440</v>
      </c>
      <c r="J106" s="170">
        <v>50</v>
      </c>
      <c r="K106" s="181"/>
    </row>
    <row r="107" spans="2:11" ht="15" customHeight="1">
      <c r="B107" s="190"/>
      <c r="C107" s="170" t="s">
        <v>446</v>
      </c>
      <c r="D107" s="170"/>
      <c r="E107" s="170"/>
      <c r="F107" s="189" t="s">
        <v>438</v>
      </c>
      <c r="G107" s="170"/>
      <c r="H107" s="170" t="s">
        <v>477</v>
      </c>
      <c r="I107" s="170" t="s">
        <v>448</v>
      </c>
      <c r="J107" s="170"/>
      <c r="K107" s="181"/>
    </row>
    <row r="108" spans="2:11" ht="15" customHeight="1">
      <c r="B108" s="190"/>
      <c r="C108" s="170" t="s">
        <v>457</v>
      </c>
      <c r="D108" s="170"/>
      <c r="E108" s="170"/>
      <c r="F108" s="189" t="s">
        <v>444</v>
      </c>
      <c r="G108" s="170"/>
      <c r="H108" s="170" t="s">
        <v>477</v>
      </c>
      <c r="I108" s="170" t="s">
        <v>440</v>
      </c>
      <c r="J108" s="170">
        <v>50</v>
      </c>
      <c r="K108" s="181"/>
    </row>
    <row r="109" spans="2:11" ht="15" customHeight="1">
      <c r="B109" s="190"/>
      <c r="C109" s="170" t="s">
        <v>465</v>
      </c>
      <c r="D109" s="170"/>
      <c r="E109" s="170"/>
      <c r="F109" s="189" t="s">
        <v>444</v>
      </c>
      <c r="G109" s="170"/>
      <c r="H109" s="170" t="s">
        <v>477</v>
      </c>
      <c r="I109" s="170" t="s">
        <v>440</v>
      </c>
      <c r="J109" s="170">
        <v>50</v>
      </c>
      <c r="K109" s="181"/>
    </row>
    <row r="110" spans="2:11" ht="15" customHeight="1">
      <c r="B110" s="190"/>
      <c r="C110" s="170" t="s">
        <v>463</v>
      </c>
      <c r="D110" s="170"/>
      <c r="E110" s="170"/>
      <c r="F110" s="189" t="s">
        <v>444</v>
      </c>
      <c r="G110" s="170"/>
      <c r="H110" s="170" t="s">
        <v>477</v>
      </c>
      <c r="I110" s="170" t="s">
        <v>440</v>
      </c>
      <c r="J110" s="170">
        <v>50</v>
      </c>
      <c r="K110" s="181"/>
    </row>
    <row r="111" spans="2:11" ht="15" customHeight="1">
      <c r="B111" s="190"/>
      <c r="C111" s="170" t="s">
        <v>53</v>
      </c>
      <c r="D111" s="170"/>
      <c r="E111" s="170"/>
      <c r="F111" s="189" t="s">
        <v>438</v>
      </c>
      <c r="G111" s="170"/>
      <c r="H111" s="170" t="s">
        <v>478</v>
      </c>
      <c r="I111" s="170" t="s">
        <v>440</v>
      </c>
      <c r="J111" s="170">
        <v>20</v>
      </c>
      <c r="K111" s="181"/>
    </row>
    <row r="112" spans="2:11" ht="15" customHeight="1">
      <c r="B112" s="190"/>
      <c r="C112" s="170" t="s">
        <v>479</v>
      </c>
      <c r="D112" s="170"/>
      <c r="E112" s="170"/>
      <c r="F112" s="189" t="s">
        <v>438</v>
      </c>
      <c r="G112" s="170"/>
      <c r="H112" s="170" t="s">
        <v>480</v>
      </c>
      <c r="I112" s="170" t="s">
        <v>440</v>
      </c>
      <c r="J112" s="170">
        <v>120</v>
      </c>
      <c r="K112" s="181"/>
    </row>
    <row r="113" spans="2:11" ht="15" customHeight="1">
      <c r="B113" s="190"/>
      <c r="C113" s="170" t="s">
        <v>38</v>
      </c>
      <c r="D113" s="170"/>
      <c r="E113" s="170"/>
      <c r="F113" s="189" t="s">
        <v>438</v>
      </c>
      <c r="G113" s="170"/>
      <c r="H113" s="170" t="s">
        <v>481</v>
      </c>
      <c r="I113" s="170" t="s">
        <v>472</v>
      </c>
      <c r="J113" s="170"/>
      <c r="K113" s="181"/>
    </row>
    <row r="114" spans="2:11" ht="15" customHeight="1">
      <c r="B114" s="190"/>
      <c r="C114" s="170" t="s">
        <v>48</v>
      </c>
      <c r="D114" s="170"/>
      <c r="E114" s="170"/>
      <c r="F114" s="189" t="s">
        <v>438</v>
      </c>
      <c r="G114" s="170"/>
      <c r="H114" s="170" t="s">
        <v>482</v>
      </c>
      <c r="I114" s="170" t="s">
        <v>472</v>
      </c>
      <c r="J114" s="170"/>
      <c r="K114" s="181"/>
    </row>
    <row r="115" spans="2:11" ht="15" customHeight="1">
      <c r="B115" s="190"/>
      <c r="C115" s="170" t="s">
        <v>57</v>
      </c>
      <c r="D115" s="170"/>
      <c r="E115" s="170"/>
      <c r="F115" s="189" t="s">
        <v>438</v>
      </c>
      <c r="G115" s="170"/>
      <c r="H115" s="170" t="s">
        <v>483</v>
      </c>
      <c r="I115" s="170" t="s">
        <v>484</v>
      </c>
      <c r="J115" s="170"/>
      <c r="K115" s="181"/>
    </row>
    <row r="116" spans="2:11" ht="15" customHeight="1">
      <c r="B116" s="193"/>
      <c r="C116" s="199"/>
      <c r="D116" s="199"/>
      <c r="E116" s="199"/>
      <c r="F116" s="199"/>
      <c r="G116" s="199"/>
      <c r="H116" s="199"/>
      <c r="I116" s="199"/>
      <c r="J116" s="199"/>
      <c r="K116" s="195"/>
    </row>
    <row r="117" spans="2:11" ht="18.75" customHeight="1">
      <c r="B117" s="200"/>
      <c r="C117" s="166"/>
      <c r="D117" s="166"/>
      <c r="E117" s="166"/>
      <c r="F117" s="201"/>
      <c r="G117" s="166"/>
      <c r="H117" s="166"/>
      <c r="I117" s="166"/>
      <c r="J117" s="166"/>
      <c r="K117" s="200"/>
    </row>
    <row r="118" spans="2:11" ht="18.75" customHeight="1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2:11" ht="7.5" customHeight="1">
      <c r="B119" s="202"/>
      <c r="C119" s="203"/>
      <c r="D119" s="203"/>
      <c r="E119" s="203"/>
      <c r="F119" s="203"/>
      <c r="G119" s="203"/>
      <c r="H119" s="203"/>
      <c r="I119" s="203"/>
      <c r="J119" s="203"/>
      <c r="K119" s="204"/>
    </row>
    <row r="120" spans="2:11" ht="45" customHeight="1">
      <c r="B120" s="205"/>
      <c r="C120" s="274" t="s">
        <v>485</v>
      </c>
      <c r="D120" s="274"/>
      <c r="E120" s="274"/>
      <c r="F120" s="274"/>
      <c r="G120" s="274"/>
      <c r="H120" s="274"/>
      <c r="I120" s="274"/>
      <c r="J120" s="274"/>
      <c r="K120" s="206"/>
    </row>
    <row r="121" spans="2:11" ht="17.25" customHeight="1">
      <c r="B121" s="207"/>
      <c r="C121" s="182" t="s">
        <v>432</v>
      </c>
      <c r="D121" s="182"/>
      <c r="E121" s="182"/>
      <c r="F121" s="182" t="s">
        <v>433</v>
      </c>
      <c r="G121" s="183"/>
      <c r="H121" s="182" t="s">
        <v>96</v>
      </c>
      <c r="I121" s="182" t="s">
        <v>57</v>
      </c>
      <c r="J121" s="182" t="s">
        <v>434</v>
      </c>
      <c r="K121" s="208"/>
    </row>
    <row r="122" spans="2:11" ht="17.25" customHeight="1">
      <c r="B122" s="207"/>
      <c r="C122" s="184" t="s">
        <v>435</v>
      </c>
      <c r="D122" s="184"/>
      <c r="E122" s="184"/>
      <c r="F122" s="185" t="s">
        <v>436</v>
      </c>
      <c r="G122" s="186"/>
      <c r="H122" s="184"/>
      <c r="I122" s="184"/>
      <c r="J122" s="184" t="s">
        <v>437</v>
      </c>
      <c r="K122" s="208"/>
    </row>
    <row r="123" spans="2:11" ht="5.25" customHeight="1">
      <c r="B123" s="209"/>
      <c r="C123" s="187"/>
      <c r="D123" s="187"/>
      <c r="E123" s="187"/>
      <c r="F123" s="187"/>
      <c r="G123" s="170"/>
      <c r="H123" s="187"/>
      <c r="I123" s="187"/>
      <c r="J123" s="187"/>
      <c r="K123" s="210"/>
    </row>
    <row r="124" spans="2:11" ht="15" customHeight="1">
      <c r="B124" s="209"/>
      <c r="C124" s="170" t="s">
        <v>441</v>
      </c>
      <c r="D124" s="187"/>
      <c r="E124" s="187"/>
      <c r="F124" s="189" t="s">
        <v>438</v>
      </c>
      <c r="G124" s="170"/>
      <c r="H124" s="170" t="s">
        <v>477</v>
      </c>
      <c r="I124" s="170" t="s">
        <v>440</v>
      </c>
      <c r="J124" s="170">
        <v>120</v>
      </c>
      <c r="K124" s="211"/>
    </row>
    <row r="125" spans="2:11" ht="15" customHeight="1">
      <c r="B125" s="209"/>
      <c r="C125" s="170" t="s">
        <v>486</v>
      </c>
      <c r="D125" s="170"/>
      <c r="E125" s="170"/>
      <c r="F125" s="189" t="s">
        <v>438</v>
      </c>
      <c r="G125" s="170"/>
      <c r="H125" s="170" t="s">
        <v>487</v>
      </c>
      <c r="I125" s="170" t="s">
        <v>440</v>
      </c>
      <c r="J125" s="170" t="s">
        <v>488</v>
      </c>
      <c r="K125" s="211"/>
    </row>
    <row r="126" spans="2:11" ht="15" customHeight="1">
      <c r="B126" s="209"/>
      <c r="C126" s="170" t="s">
        <v>387</v>
      </c>
      <c r="D126" s="170"/>
      <c r="E126" s="170"/>
      <c r="F126" s="189" t="s">
        <v>438</v>
      </c>
      <c r="G126" s="170"/>
      <c r="H126" s="170" t="s">
        <v>489</v>
      </c>
      <c r="I126" s="170" t="s">
        <v>440</v>
      </c>
      <c r="J126" s="170" t="s">
        <v>488</v>
      </c>
      <c r="K126" s="211"/>
    </row>
    <row r="127" spans="2:11" ht="15" customHeight="1">
      <c r="B127" s="209"/>
      <c r="C127" s="170" t="s">
        <v>449</v>
      </c>
      <c r="D127" s="170"/>
      <c r="E127" s="170"/>
      <c r="F127" s="189" t="s">
        <v>444</v>
      </c>
      <c r="G127" s="170"/>
      <c r="H127" s="170" t="s">
        <v>450</v>
      </c>
      <c r="I127" s="170" t="s">
        <v>440</v>
      </c>
      <c r="J127" s="170">
        <v>15</v>
      </c>
      <c r="K127" s="211"/>
    </row>
    <row r="128" spans="2:11" ht="15" customHeight="1">
      <c r="B128" s="209"/>
      <c r="C128" s="191" t="s">
        <v>451</v>
      </c>
      <c r="D128" s="191"/>
      <c r="E128" s="191"/>
      <c r="F128" s="192" t="s">
        <v>444</v>
      </c>
      <c r="G128" s="191"/>
      <c r="H128" s="191" t="s">
        <v>452</v>
      </c>
      <c r="I128" s="191" t="s">
        <v>440</v>
      </c>
      <c r="J128" s="191">
        <v>15</v>
      </c>
      <c r="K128" s="211"/>
    </row>
    <row r="129" spans="2:11" ht="15" customHeight="1">
      <c r="B129" s="209"/>
      <c r="C129" s="191" t="s">
        <v>453</v>
      </c>
      <c r="D129" s="191"/>
      <c r="E129" s="191"/>
      <c r="F129" s="192" t="s">
        <v>444</v>
      </c>
      <c r="G129" s="191"/>
      <c r="H129" s="191" t="s">
        <v>454</v>
      </c>
      <c r="I129" s="191" t="s">
        <v>440</v>
      </c>
      <c r="J129" s="191">
        <v>20</v>
      </c>
      <c r="K129" s="211"/>
    </row>
    <row r="130" spans="2:11" ht="15" customHeight="1">
      <c r="B130" s="209"/>
      <c r="C130" s="191" t="s">
        <v>455</v>
      </c>
      <c r="D130" s="191"/>
      <c r="E130" s="191"/>
      <c r="F130" s="192" t="s">
        <v>444</v>
      </c>
      <c r="G130" s="191"/>
      <c r="H130" s="191" t="s">
        <v>456</v>
      </c>
      <c r="I130" s="191" t="s">
        <v>440</v>
      </c>
      <c r="J130" s="191">
        <v>20</v>
      </c>
      <c r="K130" s="211"/>
    </row>
    <row r="131" spans="2:11" ht="15" customHeight="1">
      <c r="B131" s="209"/>
      <c r="C131" s="170" t="s">
        <v>443</v>
      </c>
      <c r="D131" s="170"/>
      <c r="E131" s="170"/>
      <c r="F131" s="189" t="s">
        <v>444</v>
      </c>
      <c r="G131" s="170"/>
      <c r="H131" s="170" t="s">
        <v>477</v>
      </c>
      <c r="I131" s="170" t="s">
        <v>440</v>
      </c>
      <c r="J131" s="170">
        <v>50</v>
      </c>
      <c r="K131" s="211"/>
    </row>
    <row r="132" spans="2:11" ht="15" customHeight="1">
      <c r="B132" s="209"/>
      <c r="C132" s="170" t="s">
        <v>457</v>
      </c>
      <c r="D132" s="170"/>
      <c r="E132" s="170"/>
      <c r="F132" s="189" t="s">
        <v>444</v>
      </c>
      <c r="G132" s="170"/>
      <c r="H132" s="170" t="s">
        <v>477</v>
      </c>
      <c r="I132" s="170" t="s">
        <v>440</v>
      </c>
      <c r="J132" s="170">
        <v>50</v>
      </c>
      <c r="K132" s="211"/>
    </row>
    <row r="133" spans="2:11" ht="15" customHeight="1">
      <c r="B133" s="209"/>
      <c r="C133" s="170" t="s">
        <v>463</v>
      </c>
      <c r="D133" s="170"/>
      <c r="E133" s="170"/>
      <c r="F133" s="189" t="s">
        <v>444</v>
      </c>
      <c r="G133" s="170"/>
      <c r="H133" s="170" t="s">
        <v>477</v>
      </c>
      <c r="I133" s="170" t="s">
        <v>440</v>
      </c>
      <c r="J133" s="170">
        <v>50</v>
      </c>
      <c r="K133" s="211"/>
    </row>
    <row r="134" spans="2:11" ht="15" customHeight="1">
      <c r="B134" s="209"/>
      <c r="C134" s="170" t="s">
        <v>465</v>
      </c>
      <c r="D134" s="170"/>
      <c r="E134" s="170"/>
      <c r="F134" s="189" t="s">
        <v>444</v>
      </c>
      <c r="G134" s="170"/>
      <c r="H134" s="170" t="s">
        <v>477</v>
      </c>
      <c r="I134" s="170" t="s">
        <v>440</v>
      </c>
      <c r="J134" s="170">
        <v>50</v>
      </c>
      <c r="K134" s="211"/>
    </row>
    <row r="135" spans="2:11" ht="15" customHeight="1">
      <c r="B135" s="209"/>
      <c r="C135" s="170" t="s">
        <v>102</v>
      </c>
      <c r="D135" s="170"/>
      <c r="E135" s="170"/>
      <c r="F135" s="189" t="s">
        <v>444</v>
      </c>
      <c r="G135" s="170"/>
      <c r="H135" s="170" t="s">
        <v>490</v>
      </c>
      <c r="I135" s="170" t="s">
        <v>440</v>
      </c>
      <c r="J135" s="170">
        <v>255</v>
      </c>
      <c r="K135" s="211"/>
    </row>
    <row r="136" spans="2:11" ht="15" customHeight="1">
      <c r="B136" s="209"/>
      <c r="C136" s="170" t="s">
        <v>467</v>
      </c>
      <c r="D136" s="170"/>
      <c r="E136" s="170"/>
      <c r="F136" s="189" t="s">
        <v>438</v>
      </c>
      <c r="G136" s="170"/>
      <c r="H136" s="170" t="s">
        <v>491</v>
      </c>
      <c r="I136" s="170" t="s">
        <v>469</v>
      </c>
      <c r="J136" s="170"/>
      <c r="K136" s="211"/>
    </row>
    <row r="137" spans="2:11" ht="15" customHeight="1">
      <c r="B137" s="209"/>
      <c r="C137" s="170" t="s">
        <v>470</v>
      </c>
      <c r="D137" s="170"/>
      <c r="E137" s="170"/>
      <c r="F137" s="189" t="s">
        <v>438</v>
      </c>
      <c r="G137" s="170"/>
      <c r="H137" s="170" t="s">
        <v>492</v>
      </c>
      <c r="I137" s="170" t="s">
        <v>472</v>
      </c>
      <c r="J137" s="170"/>
      <c r="K137" s="211"/>
    </row>
    <row r="138" spans="2:11" ht="15" customHeight="1">
      <c r="B138" s="209"/>
      <c r="C138" s="170" t="s">
        <v>473</v>
      </c>
      <c r="D138" s="170"/>
      <c r="E138" s="170"/>
      <c r="F138" s="189" t="s">
        <v>438</v>
      </c>
      <c r="G138" s="170"/>
      <c r="H138" s="170" t="s">
        <v>473</v>
      </c>
      <c r="I138" s="170" t="s">
        <v>472</v>
      </c>
      <c r="J138" s="170"/>
      <c r="K138" s="211"/>
    </row>
    <row r="139" spans="2:11" ht="15" customHeight="1">
      <c r="B139" s="209"/>
      <c r="C139" s="170" t="s">
        <v>38</v>
      </c>
      <c r="D139" s="170"/>
      <c r="E139" s="170"/>
      <c r="F139" s="189" t="s">
        <v>438</v>
      </c>
      <c r="G139" s="170"/>
      <c r="H139" s="170" t="s">
        <v>493</v>
      </c>
      <c r="I139" s="170" t="s">
        <v>472</v>
      </c>
      <c r="J139" s="170"/>
      <c r="K139" s="211"/>
    </row>
    <row r="140" spans="2:11" ht="15" customHeight="1">
      <c r="B140" s="209"/>
      <c r="C140" s="170" t="s">
        <v>494</v>
      </c>
      <c r="D140" s="170"/>
      <c r="E140" s="170"/>
      <c r="F140" s="189" t="s">
        <v>438</v>
      </c>
      <c r="G140" s="170"/>
      <c r="H140" s="170" t="s">
        <v>495</v>
      </c>
      <c r="I140" s="170" t="s">
        <v>472</v>
      </c>
      <c r="J140" s="170"/>
      <c r="K140" s="211"/>
    </row>
    <row r="141" spans="2:11" ht="15" customHeight="1">
      <c r="B141" s="212"/>
      <c r="C141" s="213"/>
      <c r="D141" s="213"/>
      <c r="E141" s="213"/>
      <c r="F141" s="213"/>
      <c r="G141" s="213"/>
      <c r="H141" s="213"/>
      <c r="I141" s="213"/>
      <c r="J141" s="213"/>
      <c r="K141" s="214"/>
    </row>
    <row r="142" spans="2:11" ht="18.75" customHeight="1">
      <c r="B142" s="166"/>
      <c r="C142" s="166"/>
      <c r="D142" s="166"/>
      <c r="E142" s="166"/>
      <c r="F142" s="201"/>
      <c r="G142" s="166"/>
      <c r="H142" s="166"/>
      <c r="I142" s="166"/>
      <c r="J142" s="166"/>
      <c r="K142" s="166"/>
    </row>
    <row r="143" spans="2:11" ht="18.75" customHeight="1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2:11" ht="7.5" customHeight="1">
      <c r="B144" s="177"/>
      <c r="C144" s="178"/>
      <c r="D144" s="178"/>
      <c r="E144" s="178"/>
      <c r="F144" s="178"/>
      <c r="G144" s="178"/>
      <c r="H144" s="178"/>
      <c r="I144" s="178"/>
      <c r="J144" s="178"/>
      <c r="K144" s="179"/>
    </row>
    <row r="145" spans="2:11" ht="45" customHeight="1">
      <c r="B145" s="180"/>
      <c r="C145" s="277" t="s">
        <v>496</v>
      </c>
      <c r="D145" s="277"/>
      <c r="E145" s="277"/>
      <c r="F145" s="277"/>
      <c r="G145" s="277"/>
      <c r="H145" s="277"/>
      <c r="I145" s="277"/>
      <c r="J145" s="277"/>
      <c r="K145" s="181"/>
    </row>
    <row r="146" spans="2:11" ht="17.25" customHeight="1">
      <c r="B146" s="180"/>
      <c r="C146" s="182" t="s">
        <v>432</v>
      </c>
      <c r="D146" s="182"/>
      <c r="E146" s="182"/>
      <c r="F146" s="182" t="s">
        <v>433</v>
      </c>
      <c r="G146" s="183"/>
      <c r="H146" s="182" t="s">
        <v>96</v>
      </c>
      <c r="I146" s="182" t="s">
        <v>57</v>
      </c>
      <c r="J146" s="182" t="s">
        <v>434</v>
      </c>
      <c r="K146" s="181"/>
    </row>
    <row r="147" spans="2:11" ht="17.25" customHeight="1">
      <c r="B147" s="180"/>
      <c r="C147" s="184" t="s">
        <v>435</v>
      </c>
      <c r="D147" s="184"/>
      <c r="E147" s="184"/>
      <c r="F147" s="185" t="s">
        <v>436</v>
      </c>
      <c r="G147" s="186"/>
      <c r="H147" s="184"/>
      <c r="I147" s="184"/>
      <c r="J147" s="184" t="s">
        <v>437</v>
      </c>
      <c r="K147" s="181"/>
    </row>
    <row r="148" spans="2:11" ht="5.25" customHeight="1">
      <c r="B148" s="190"/>
      <c r="C148" s="187"/>
      <c r="D148" s="187"/>
      <c r="E148" s="187"/>
      <c r="F148" s="187"/>
      <c r="G148" s="188"/>
      <c r="H148" s="187"/>
      <c r="I148" s="187"/>
      <c r="J148" s="187"/>
      <c r="K148" s="211"/>
    </row>
    <row r="149" spans="2:11" ht="15" customHeight="1">
      <c r="B149" s="190"/>
      <c r="C149" s="215" t="s">
        <v>441</v>
      </c>
      <c r="D149" s="170"/>
      <c r="E149" s="170"/>
      <c r="F149" s="216" t="s">
        <v>438</v>
      </c>
      <c r="G149" s="170"/>
      <c r="H149" s="215" t="s">
        <v>477</v>
      </c>
      <c r="I149" s="215" t="s">
        <v>440</v>
      </c>
      <c r="J149" s="215">
        <v>120</v>
      </c>
      <c r="K149" s="211"/>
    </row>
    <row r="150" spans="2:11" ht="15" customHeight="1">
      <c r="B150" s="190"/>
      <c r="C150" s="215" t="s">
        <v>486</v>
      </c>
      <c r="D150" s="170"/>
      <c r="E150" s="170"/>
      <c r="F150" s="216" t="s">
        <v>438</v>
      </c>
      <c r="G150" s="170"/>
      <c r="H150" s="215" t="s">
        <v>497</v>
      </c>
      <c r="I150" s="215" t="s">
        <v>440</v>
      </c>
      <c r="J150" s="215" t="s">
        <v>488</v>
      </c>
      <c r="K150" s="211"/>
    </row>
    <row r="151" spans="2:11" ht="15" customHeight="1">
      <c r="B151" s="190"/>
      <c r="C151" s="215" t="s">
        <v>387</v>
      </c>
      <c r="D151" s="170"/>
      <c r="E151" s="170"/>
      <c r="F151" s="216" t="s">
        <v>438</v>
      </c>
      <c r="G151" s="170"/>
      <c r="H151" s="215" t="s">
        <v>498</v>
      </c>
      <c r="I151" s="215" t="s">
        <v>440</v>
      </c>
      <c r="J151" s="215" t="s">
        <v>488</v>
      </c>
      <c r="K151" s="211"/>
    </row>
    <row r="152" spans="2:11" ht="15" customHeight="1">
      <c r="B152" s="190"/>
      <c r="C152" s="215" t="s">
        <v>443</v>
      </c>
      <c r="D152" s="170"/>
      <c r="E152" s="170"/>
      <c r="F152" s="216" t="s">
        <v>444</v>
      </c>
      <c r="G152" s="170"/>
      <c r="H152" s="215" t="s">
        <v>477</v>
      </c>
      <c r="I152" s="215" t="s">
        <v>440</v>
      </c>
      <c r="J152" s="215">
        <v>50</v>
      </c>
      <c r="K152" s="211"/>
    </row>
    <row r="153" spans="2:11" ht="15" customHeight="1">
      <c r="B153" s="190"/>
      <c r="C153" s="215" t="s">
        <v>446</v>
      </c>
      <c r="D153" s="170"/>
      <c r="E153" s="170"/>
      <c r="F153" s="216" t="s">
        <v>438</v>
      </c>
      <c r="G153" s="170"/>
      <c r="H153" s="215" t="s">
        <v>477</v>
      </c>
      <c r="I153" s="215" t="s">
        <v>448</v>
      </c>
      <c r="J153" s="215"/>
      <c r="K153" s="211"/>
    </row>
    <row r="154" spans="2:11" ht="15" customHeight="1">
      <c r="B154" s="190"/>
      <c r="C154" s="215" t="s">
        <v>457</v>
      </c>
      <c r="D154" s="170"/>
      <c r="E154" s="170"/>
      <c r="F154" s="216" t="s">
        <v>444</v>
      </c>
      <c r="G154" s="170"/>
      <c r="H154" s="215" t="s">
        <v>477</v>
      </c>
      <c r="I154" s="215" t="s">
        <v>440</v>
      </c>
      <c r="J154" s="215">
        <v>50</v>
      </c>
      <c r="K154" s="211"/>
    </row>
    <row r="155" spans="2:11" ht="15" customHeight="1">
      <c r="B155" s="190"/>
      <c r="C155" s="215" t="s">
        <v>465</v>
      </c>
      <c r="D155" s="170"/>
      <c r="E155" s="170"/>
      <c r="F155" s="216" t="s">
        <v>444</v>
      </c>
      <c r="G155" s="170"/>
      <c r="H155" s="215" t="s">
        <v>477</v>
      </c>
      <c r="I155" s="215" t="s">
        <v>440</v>
      </c>
      <c r="J155" s="215">
        <v>50</v>
      </c>
      <c r="K155" s="211"/>
    </row>
    <row r="156" spans="2:11" ht="15" customHeight="1">
      <c r="B156" s="190"/>
      <c r="C156" s="215" t="s">
        <v>463</v>
      </c>
      <c r="D156" s="170"/>
      <c r="E156" s="170"/>
      <c r="F156" s="216" t="s">
        <v>444</v>
      </c>
      <c r="G156" s="170"/>
      <c r="H156" s="215" t="s">
        <v>477</v>
      </c>
      <c r="I156" s="215" t="s">
        <v>440</v>
      </c>
      <c r="J156" s="215">
        <v>50</v>
      </c>
      <c r="K156" s="211"/>
    </row>
    <row r="157" spans="2:11" ht="15" customHeight="1">
      <c r="B157" s="190"/>
      <c r="C157" s="215" t="s">
        <v>81</v>
      </c>
      <c r="D157" s="170"/>
      <c r="E157" s="170"/>
      <c r="F157" s="216" t="s">
        <v>438</v>
      </c>
      <c r="G157" s="170"/>
      <c r="H157" s="215" t="s">
        <v>499</v>
      </c>
      <c r="I157" s="215" t="s">
        <v>440</v>
      </c>
      <c r="J157" s="215" t="s">
        <v>500</v>
      </c>
      <c r="K157" s="211"/>
    </row>
    <row r="158" spans="2:11" ht="15" customHeight="1">
      <c r="B158" s="190"/>
      <c r="C158" s="215" t="s">
        <v>501</v>
      </c>
      <c r="D158" s="170"/>
      <c r="E158" s="170"/>
      <c r="F158" s="216" t="s">
        <v>438</v>
      </c>
      <c r="G158" s="170"/>
      <c r="H158" s="215" t="s">
        <v>502</v>
      </c>
      <c r="I158" s="215" t="s">
        <v>472</v>
      </c>
      <c r="J158" s="215"/>
      <c r="K158" s="211"/>
    </row>
    <row r="159" spans="2:11" ht="15" customHeight="1">
      <c r="B159" s="217"/>
      <c r="C159" s="199"/>
      <c r="D159" s="199"/>
      <c r="E159" s="199"/>
      <c r="F159" s="199"/>
      <c r="G159" s="199"/>
      <c r="H159" s="199"/>
      <c r="I159" s="199"/>
      <c r="J159" s="199"/>
      <c r="K159" s="218"/>
    </row>
    <row r="160" spans="2:11" ht="18.75" customHeight="1">
      <c r="B160" s="166"/>
      <c r="C160" s="170"/>
      <c r="D160" s="170"/>
      <c r="E160" s="170"/>
      <c r="F160" s="189"/>
      <c r="G160" s="170"/>
      <c r="H160" s="170"/>
      <c r="I160" s="170"/>
      <c r="J160" s="170"/>
      <c r="K160" s="166"/>
    </row>
    <row r="161" spans="2:11" ht="18.75" customHeight="1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2:11" ht="7.5" customHeight="1">
      <c r="B162" s="157"/>
      <c r="C162" s="158"/>
      <c r="D162" s="158"/>
      <c r="E162" s="158"/>
      <c r="F162" s="158"/>
      <c r="G162" s="158"/>
      <c r="H162" s="158"/>
      <c r="I162" s="158"/>
      <c r="J162" s="158"/>
      <c r="K162" s="159"/>
    </row>
    <row r="163" spans="2:11" ht="45" customHeight="1">
      <c r="B163" s="160"/>
      <c r="C163" s="274" t="s">
        <v>503</v>
      </c>
      <c r="D163" s="274"/>
      <c r="E163" s="274"/>
      <c r="F163" s="274"/>
      <c r="G163" s="274"/>
      <c r="H163" s="274"/>
      <c r="I163" s="274"/>
      <c r="J163" s="274"/>
      <c r="K163" s="161"/>
    </row>
    <row r="164" spans="2:11" ht="17.25" customHeight="1">
      <c r="B164" s="160"/>
      <c r="C164" s="182" t="s">
        <v>432</v>
      </c>
      <c r="D164" s="182"/>
      <c r="E164" s="182"/>
      <c r="F164" s="182" t="s">
        <v>433</v>
      </c>
      <c r="G164" s="219"/>
      <c r="H164" s="220" t="s">
        <v>96</v>
      </c>
      <c r="I164" s="220" t="s">
        <v>57</v>
      </c>
      <c r="J164" s="182" t="s">
        <v>434</v>
      </c>
      <c r="K164" s="161"/>
    </row>
    <row r="165" spans="2:11" ht="17.25" customHeight="1">
      <c r="B165" s="163"/>
      <c r="C165" s="184" t="s">
        <v>435</v>
      </c>
      <c r="D165" s="184"/>
      <c r="E165" s="184"/>
      <c r="F165" s="185" t="s">
        <v>436</v>
      </c>
      <c r="G165" s="221"/>
      <c r="H165" s="222"/>
      <c r="I165" s="222"/>
      <c r="J165" s="184" t="s">
        <v>437</v>
      </c>
      <c r="K165" s="164"/>
    </row>
    <row r="166" spans="2:11" ht="5.25" customHeight="1">
      <c r="B166" s="190"/>
      <c r="C166" s="187"/>
      <c r="D166" s="187"/>
      <c r="E166" s="187"/>
      <c r="F166" s="187"/>
      <c r="G166" s="188"/>
      <c r="H166" s="187"/>
      <c r="I166" s="187"/>
      <c r="J166" s="187"/>
      <c r="K166" s="211"/>
    </row>
    <row r="167" spans="2:11" ht="15" customHeight="1">
      <c r="B167" s="190"/>
      <c r="C167" s="170" t="s">
        <v>441</v>
      </c>
      <c r="D167" s="170"/>
      <c r="E167" s="170"/>
      <c r="F167" s="189" t="s">
        <v>438</v>
      </c>
      <c r="G167" s="170"/>
      <c r="H167" s="170" t="s">
        <v>477</v>
      </c>
      <c r="I167" s="170" t="s">
        <v>440</v>
      </c>
      <c r="J167" s="170">
        <v>120</v>
      </c>
      <c r="K167" s="211"/>
    </row>
    <row r="168" spans="2:11" ht="15" customHeight="1">
      <c r="B168" s="190"/>
      <c r="C168" s="170" t="s">
        <v>486</v>
      </c>
      <c r="D168" s="170"/>
      <c r="E168" s="170"/>
      <c r="F168" s="189" t="s">
        <v>438</v>
      </c>
      <c r="G168" s="170"/>
      <c r="H168" s="170" t="s">
        <v>487</v>
      </c>
      <c r="I168" s="170" t="s">
        <v>440</v>
      </c>
      <c r="J168" s="170" t="s">
        <v>488</v>
      </c>
      <c r="K168" s="211"/>
    </row>
    <row r="169" spans="2:11" ht="15" customHeight="1">
      <c r="B169" s="190"/>
      <c r="C169" s="170" t="s">
        <v>387</v>
      </c>
      <c r="D169" s="170"/>
      <c r="E169" s="170"/>
      <c r="F169" s="189" t="s">
        <v>438</v>
      </c>
      <c r="G169" s="170"/>
      <c r="H169" s="170" t="s">
        <v>504</v>
      </c>
      <c r="I169" s="170" t="s">
        <v>440</v>
      </c>
      <c r="J169" s="170" t="s">
        <v>488</v>
      </c>
      <c r="K169" s="211"/>
    </row>
    <row r="170" spans="2:11" ht="15" customHeight="1">
      <c r="B170" s="190"/>
      <c r="C170" s="170" t="s">
        <v>443</v>
      </c>
      <c r="D170" s="170"/>
      <c r="E170" s="170"/>
      <c r="F170" s="189" t="s">
        <v>444</v>
      </c>
      <c r="G170" s="170"/>
      <c r="H170" s="170" t="s">
        <v>504</v>
      </c>
      <c r="I170" s="170" t="s">
        <v>440</v>
      </c>
      <c r="J170" s="170">
        <v>50</v>
      </c>
      <c r="K170" s="211"/>
    </row>
    <row r="171" spans="2:11" ht="15" customHeight="1">
      <c r="B171" s="190"/>
      <c r="C171" s="170" t="s">
        <v>446</v>
      </c>
      <c r="D171" s="170"/>
      <c r="E171" s="170"/>
      <c r="F171" s="189" t="s">
        <v>438</v>
      </c>
      <c r="G171" s="170"/>
      <c r="H171" s="170" t="s">
        <v>504</v>
      </c>
      <c r="I171" s="170" t="s">
        <v>448</v>
      </c>
      <c r="J171" s="170"/>
      <c r="K171" s="211"/>
    </row>
    <row r="172" spans="2:11" ht="15" customHeight="1">
      <c r="B172" s="190"/>
      <c r="C172" s="170" t="s">
        <v>457</v>
      </c>
      <c r="D172" s="170"/>
      <c r="E172" s="170"/>
      <c r="F172" s="189" t="s">
        <v>444</v>
      </c>
      <c r="G172" s="170"/>
      <c r="H172" s="170" t="s">
        <v>504</v>
      </c>
      <c r="I172" s="170" t="s">
        <v>440</v>
      </c>
      <c r="J172" s="170">
        <v>50</v>
      </c>
      <c r="K172" s="211"/>
    </row>
    <row r="173" spans="2:11" ht="15" customHeight="1">
      <c r="B173" s="190"/>
      <c r="C173" s="170" t="s">
        <v>465</v>
      </c>
      <c r="D173" s="170"/>
      <c r="E173" s="170"/>
      <c r="F173" s="189" t="s">
        <v>444</v>
      </c>
      <c r="G173" s="170"/>
      <c r="H173" s="170" t="s">
        <v>504</v>
      </c>
      <c r="I173" s="170" t="s">
        <v>440</v>
      </c>
      <c r="J173" s="170">
        <v>50</v>
      </c>
      <c r="K173" s="211"/>
    </row>
    <row r="174" spans="2:11" ht="15" customHeight="1">
      <c r="B174" s="190"/>
      <c r="C174" s="170" t="s">
        <v>463</v>
      </c>
      <c r="D174" s="170"/>
      <c r="E174" s="170"/>
      <c r="F174" s="189" t="s">
        <v>444</v>
      </c>
      <c r="G174" s="170"/>
      <c r="H174" s="170" t="s">
        <v>504</v>
      </c>
      <c r="I174" s="170" t="s">
        <v>440</v>
      </c>
      <c r="J174" s="170">
        <v>50</v>
      </c>
      <c r="K174" s="211"/>
    </row>
    <row r="175" spans="2:11" ht="15" customHeight="1">
      <c r="B175" s="190"/>
      <c r="C175" s="170" t="s">
        <v>95</v>
      </c>
      <c r="D175" s="170"/>
      <c r="E175" s="170"/>
      <c r="F175" s="189" t="s">
        <v>438</v>
      </c>
      <c r="G175" s="170"/>
      <c r="H175" s="170" t="s">
        <v>505</v>
      </c>
      <c r="I175" s="170" t="s">
        <v>506</v>
      </c>
      <c r="J175" s="170"/>
      <c r="K175" s="211"/>
    </row>
    <row r="176" spans="2:11" ht="15" customHeight="1">
      <c r="B176" s="190"/>
      <c r="C176" s="170" t="s">
        <v>57</v>
      </c>
      <c r="D176" s="170"/>
      <c r="E176" s="170"/>
      <c r="F176" s="189" t="s">
        <v>438</v>
      </c>
      <c r="G176" s="170"/>
      <c r="H176" s="170" t="s">
        <v>507</v>
      </c>
      <c r="I176" s="170" t="s">
        <v>508</v>
      </c>
      <c r="J176" s="170">
        <v>1</v>
      </c>
      <c r="K176" s="211"/>
    </row>
    <row r="177" spans="2:11" ht="15" customHeight="1">
      <c r="B177" s="190"/>
      <c r="C177" s="170" t="s">
        <v>53</v>
      </c>
      <c r="D177" s="170"/>
      <c r="E177" s="170"/>
      <c r="F177" s="189" t="s">
        <v>438</v>
      </c>
      <c r="G177" s="170"/>
      <c r="H177" s="170" t="s">
        <v>509</v>
      </c>
      <c r="I177" s="170" t="s">
        <v>440</v>
      </c>
      <c r="J177" s="170">
        <v>20</v>
      </c>
      <c r="K177" s="211"/>
    </row>
    <row r="178" spans="2:11" ht="15" customHeight="1">
      <c r="B178" s="190"/>
      <c r="C178" s="170" t="s">
        <v>96</v>
      </c>
      <c r="D178" s="170"/>
      <c r="E178" s="170"/>
      <c r="F178" s="189" t="s">
        <v>438</v>
      </c>
      <c r="G178" s="170"/>
      <c r="H178" s="170" t="s">
        <v>510</v>
      </c>
      <c r="I178" s="170" t="s">
        <v>440</v>
      </c>
      <c r="J178" s="170">
        <v>255</v>
      </c>
      <c r="K178" s="211"/>
    </row>
    <row r="179" spans="2:11" ht="15" customHeight="1">
      <c r="B179" s="190"/>
      <c r="C179" s="170" t="s">
        <v>97</v>
      </c>
      <c r="D179" s="170"/>
      <c r="E179" s="170"/>
      <c r="F179" s="189" t="s">
        <v>438</v>
      </c>
      <c r="G179" s="170"/>
      <c r="H179" s="170" t="s">
        <v>403</v>
      </c>
      <c r="I179" s="170" t="s">
        <v>440</v>
      </c>
      <c r="J179" s="170">
        <v>10</v>
      </c>
      <c r="K179" s="211"/>
    </row>
    <row r="180" spans="2:11" ht="15" customHeight="1">
      <c r="B180" s="190"/>
      <c r="C180" s="170" t="s">
        <v>98</v>
      </c>
      <c r="D180" s="170"/>
      <c r="E180" s="170"/>
      <c r="F180" s="189" t="s">
        <v>438</v>
      </c>
      <c r="G180" s="170"/>
      <c r="H180" s="170" t="s">
        <v>511</v>
      </c>
      <c r="I180" s="170" t="s">
        <v>472</v>
      </c>
      <c r="J180" s="170"/>
      <c r="K180" s="211"/>
    </row>
    <row r="181" spans="2:11" ht="15" customHeight="1">
      <c r="B181" s="190"/>
      <c r="C181" s="170" t="s">
        <v>512</v>
      </c>
      <c r="D181" s="170"/>
      <c r="E181" s="170"/>
      <c r="F181" s="189" t="s">
        <v>438</v>
      </c>
      <c r="G181" s="170"/>
      <c r="H181" s="170" t="s">
        <v>513</v>
      </c>
      <c r="I181" s="170" t="s">
        <v>472</v>
      </c>
      <c r="J181" s="170"/>
      <c r="K181" s="211"/>
    </row>
    <row r="182" spans="2:11" ht="15" customHeight="1">
      <c r="B182" s="190"/>
      <c r="C182" s="170" t="s">
        <v>501</v>
      </c>
      <c r="D182" s="170"/>
      <c r="E182" s="170"/>
      <c r="F182" s="189" t="s">
        <v>438</v>
      </c>
      <c r="G182" s="170"/>
      <c r="H182" s="170" t="s">
        <v>514</v>
      </c>
      <c r="I182" s="170" t="s">
        <v>472</v>
      </c>
      <c r="J182" s="170"/>
      <c r="K182" s="211"/>
    </row>
    <row r="183" spans="2:11" ht="15" customHeight="1">
      <c r="B183" s="190"/>
      <c r="C183" s="170" t="s">
        <v>101</v>
      </c>
      <c r="D183" s="170"/>
      <c r="E183" s="170"/>
      <c r="F183" s="189" t="s">
        <v>444</v>
      </c>
      <c r="G183" s="170"/>
      <c r="H183" s="170" t="s">
        <v>515</v>
      </c>
      <c r="I183" s="170" t="s">
        <v>440</v>
      </c>
      <c r="J183" s="170">
        <v>50</v>
      </c>
      <c r="K183" s="211"/>
    </row>
    <row r="184" spans="2:11" ht="15" customHeight="1">
      <c r="B184" s="190"/>
      <c r="C184" s="170" t="s">
        <v>516</v>
      </c>
      <c r="D184" s="170"/>
      <c r="E184" s="170"/>
      <c r="F184" s="189" t="s">
        <v>444</v>
      </c>
      <c r="G184" s="170"/>
      <c r="H184" s="170" t="s">
        <v>517</v>
      </c>
      <c r="I184" s="170" t="s">
        <v>518</v>
      </c>
      <c r="J184" s="170"/>
      <c r="K184" s="211"/>
    </row>
    <row r="185" spans="2:11" ht="15" customHeight="1">
      <c r="B185" s="190"/>
      <c r="C185" s="170" t="s">
        <v>519</v>
      </c>
      <c r="D185" s="170"/>
      <c r="E185" s="170"/>
      <c r="F185" s="189" t="s">
        <v>444</v>
      </c>
      <c r="G185" s="170"/>
      <c r="H185" s="170" t="s">
        <v>520</v>
      </c>
      <c r="I185" s="170" t="s">
        <v>518</v>
      </c>
      <c r="J185" s="170"/>
      <c r="K185" s="211"/>
    </row>
    <row r="186" spans="2:11" ht="15" customHeight="1">
      <c r="B186" s="190"/>
      <c r="C186" s="170" t="s">
        <v>521</v>
      </c>
      <c r="D186" s="170"/>
      <c r="E186" s="170"/>
      <c r="F186" s="189" t="s">
        <v>444</v>
      </c>
      <c r="G186" s="170"/>
      <c r="H186" s="170" t="s">
        <v>522</v>
      </c>
      <c r="I186" s="170" t="s">
        <v>518</v>
      </c>
      <c r="J186" s="170"/>
      <c r="K186" s="211"/>
    </row>
    <row r="187" spans="2:11" ht="15" customHeight="1">
      <c r="B187" s="190"/>
      <c r="C187" s="223" t="s">
        <v>523</v>
      </c>
      <c r="D187" s="170"/>
      <c r="E187" s="170"/>
      <c r="F187" s="189" t="s">
        <v>444</v>
      </c>
      <c r="G187" s="170"/>
      <c r="H187" s="170" t="s">
        <v>524</v>
      </c>
      <c r="I187" s="170" t="s">
        <v>525</v>
      </c>
      <c r="J187" s="224" t="s">
        <v>526</v>
      </c>
      <c r="K187" s="211"/>
    </row>
    <row r="188" spans="2:11" ht="15" customHeight="1">
      <c r="B188" s="217"/>
      <c r="C188" s="225"/>
      <c r="D188" s="199"/>
      <c r="E188" s="199"/>
      <c r="F188" s="199"/>
      <c r="G188" s="199"/>
      <c r="H188" s="199"/>
      <c r="I188" s="199"/>
      <c r="J188" s="199"/>
      <c r="K188" s="218"/>
    </row>
    <row r="189" spans="2:11" ht="18.75" customHeight="1">
      <c r="B189" s="226"/>
      <c r="C189" s="227"/>
      <c r="D189" s="227"/>
      <c r="E189" s="227"/>
      <c r="F189" s="228"/>
      <c r="G189" s="170"/>
      <c r="H189" s="170"/>
      <c r="I189" s="170"/>
      <c r="J189" s="170"/>
      <c r="K189" s="166"/>
    </row>
    <row r="190" spans="2:11" ht="18.75" customHeight="1">
      <c r="B190" s="166"/>
      <c r="C190" s="170"/>
      <c r="D190" s="170"/>
      <c r="E190" s="170"/>
      <c r="F190" s="189"/>
      <c r="G190" s="170"/>
      <c r="H190" s="170"/>
      <c r="I190" s="170"/>
      <c r="J190" s="170"/>
      <c r="K190" s="166"/>
    </row>
    <row r="191" spans="2:11" ht="18.75" customHeight="1"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2:11" ht="13.5">
      <c r="B192" s="157"/>
      <c r="C192" s="158"/>
      <c r="D192" s="158"/>
      <c r="E192" s="158"/>
      <c r="F192" s="158"/>
      <c r="G192" s="158"/>
      <c r="H192" s="158"/>
      <c r="I192" s="158"/>
      <c r="J192" s="158"/>
      <c r="K192" s="159"/>
    </row>
    <row r="193" spans="2:11" ht="21">
      <c r="B193" s="160"/>
      <c r="C193" s="274" t="s">
        <v>527</v>
      </c>
      <c r="D193" s="274"/>
      <c r="E193" s="274"/>
      <c r="F193" s="274"/>
      <c r="G193" s="274"/>
      <c r="H193" s="274"/>
      <c r="I193" s="274"/>
      <c r="J193" s="274"/>
      <c r="K193" s="161"/>
    </row>
    <row r="194" spans="2:11" ht="25.5" customHeight="1">
      <c r="B194" s="160"/>
      <c r="C194" s="229" t="s">
        <v>528</v>
      </c>
      <c r="D194" s="229"/>
      <c r="E194" s="229"/>
      <c r="F194" s="229" t="s">
        <v>529</v>
      </c>
      <c r="G194" s="230"/>
      <c r="H194" s="275" t="s">
        <v>530</v>
      </c>
      <c r="I194" s="275"/>
      <c r="J194" s="275"/>
      <c r="K194" s="161"/>
    </row>
    <row r="195" spans="2:11" ht="5.25" customHeight="1">
      <c r="B195" s="190"/>
      <c r="C195" s="187"/>
      <c r="D195" s="187"/>
      <c r="E195" s="187"/>
      <c r="F195" s="187"/>
      <c r="G195" s="170"/>
      <c r="H195" s="187"/>
      <c r="I195" s="187"/>
      <c r="J195" s="187"/>
      <c r="K195" s="211"/>
    </row>
    <row r="196" spans="2:11" ht="15" customHeight="1">
      <c r="B196" s="190"/>
      <c r="C196" s="170" t="s">
        <v>531</v>
      </c>
      <c r="D196" s="170"/>
      <c r="E196" s="170"/>
      <c r="F196" s="189" t="s">
        <v>43</v>
      </c>
      <c r="G196" s="170"/>
      <c r="H196" s="273" t="s">
        <v>532</v>
      </c>
      <c r="I196" s="273"/>
      <c r="J196" s="273"/>
      <c r="K196" s="211"/>
    </row>
    <row r="197" spans="2:11" ht="15" customHeight="1">
      <c r="B197" s="190"/>
      <c r="C197" s="196"/>
      <c r="D197" s="170"/>
      <c r="E197" s="170"/>
      <c r="F197" s="189" t="s">
        <v>44</v>
      </c>
      <c r="G197" s="170"/>
      <c r="H197" s="273" t="s">
        <v>533</v>
      </c>
      <c r="I197" s="273"/>
      <c r="J197" s="273"/>
      <c r="K197" s="211"/>
    </row>
    <row r="198" spans="2:11" ht="15" customHeight="1">
      <c r="B198" s="190"/>
      <c r="C198" s="196"/>
      <c r="D198" s="170"/>
      <c r="E198" s="170"/>
      <c r="F198" s="189" t="s">
        <v>47</v>
      </c>
      <c r="G198" s="170"/>
      <c r="H198" s="273" t="s">
        <v>534</v>
      </c>
      <c r="I198" s="273"/>
      <c r="J198" s="273"/>
      <c r="K198" s="211"/>
    </row>
    <row r="199" spans="2:11" ht="15" customHeight="1">
      <c r="B199" s="190"/>
      <c r="C199" s="170"/>
      <c r="D199" s="170"/>
      <c r="E199" s="170"/>
      <c r="F199" s="189" t="s">
        <v>45</v>
      </c>
      <c r="G199" s="170"/>
      <c r="H199" s="273" t="s">
        <v>535</v>
      </c>
      <c r="I199" s="273"/>
      <c r="J199" s="273"/>
      <c r="K199" s="211"/>
    </row>
    <row r="200" spans="2:11" ht="15" customHeight="1">
      <c r="B200" s="190"/>
      <c r="C200" s="170"/>
      <c r="D200" s="170"/>
      <c r="E200" s="170"/>
      <c r="F200" s="189" t="s">
        <v>46</v>
      </c>
      <c r="G200" s="170"/>
      <c r="H200" s="273" t="s">
        <v>536</v>
      </c>
      <c r="I200" s="273"/>
      <c r="J200" s="273"/>
      <c r="K200" s="211"/>
    </row>
    <row r="201" spans="2:11" ht="15" customHeight="1">
      <c r="B201" s="190"/>
      <c r="C201" s="170"/>
      <c r="D201" s="170"/>
      <c r="E201" s="170"/>
      <c r="F201" s="189"/>
      <c r="G201" s="170"/>
      <c r="H201" s="170"/>
      <c r="I201" s="170"/>
      <c r="J201" s="170"/>
      <c r="K201" s="211"/>
    </row>
    <row r="202" spans="2:11" ht="15" customHeight="1">
      <c r="B202" s="190"/>
      <c r="C202" s="170" t="s">
        <v>484</v>
      </c>
      <c r="D202" s="170"/>
      <c r="E202" s="170"/>
      <c r="F202" s="189" t="s">
        <v>75</v>
      </c>
      <c r="G202" s="170"/>
      <c r="H202" s="273" t="s">
        <v>537</v>
      </c>
      <c r="I202" s="273"/>
      <c r="J202" s="273"/>
      <c r="K202" s="211"/>
    </row>
    <row r="203" spans="2:11" ht="15" customHeight="1">
      <c r="B203" s="190"/>
      <c r="C203" s="196"/>
      <c r="D203" s="170"/>
      <c r="E203" s="170"/>
      <c r="F203" s="189" t="s">
        <v>381</v>
      </c>
      <c r="G203" s="170"/>
      <c r="H203" s="273" t="s">
        <v>382</v>
      </c>
      <c r="I203" s="273"/>
      <c r="J203" s="273"/>
      <c r="K203" s="211"/>
    </row>
    <row r="204" spans="2:11" ht="15" customHeight="1">
      <c r="B204" s="190"/>
      <c r="C204" s="170"/>
      <c r="D204" s="170"/>
      <c r="E204" s="170"/>
      <c r="F204" s="189" t="s">
        <v>379</v>
      </c>
      <c r="G204" s="170"/>
      <c r="H204" s="273" t="s">
        <v>538</v>
      </c>
      <c r="I204" s="273"/>
      <c r="J204" s="273"/>
      <c r="K204" s="211"/>
    </row>
    <row r="205" spans="2:11" ht="15" customHeight="1">
      <c r="B205" s="231"/>
      <c r="C205" s="196"/>
      <c r="D205" s="196"/>
      <c r="E205" s="196"/>
      <c r="F205" s="189" t="s">
        <v>383</v>
      </c>
      <c r="G205" s="175"/>
      <c r="H205" s="272" t="s">
        <v>384</v>
      </c>
      <c r="I205" s="272"/>
      <c r="J205" s="272"/>
      <c r="K205" s="232"/>
    </row>
    <row r="206" spans="2:11" ht="15" customHeight="1">
      <c r="B206" s="231"/>
      <c r="C206" s="196"/>
      <c r="D206" s="196"/>
      <c r="E206" s="196"/>
      <c r="F206" s="189" t="s">
        <v>385</v>
      </c>
      <c r="G206" s="175"/>
      <c r="H206" s="272" t="s">
        <v>539</v>
      </c>
      <c r="I206" s="272"/>
      <c r="J206" s="272"/>
      <c r="K206" s="232"/>
    </row>
    <row r="207" spans="2:11" ht="15" customHeight="1">
      <c r="B207" s="231"/>
      <c r="C207" s="196"/>
      <c r="D207" s="196"/>
      <c r="E207" s="196"/>
      <c r="F207" s="233"/>
      <c r="G207" s="175"/>
      <c r="H207" s="234"/>
      <c r="I207" s="234"/>
      <c r="J207" s="234"/>
      <c r="K207" s="232"/>
    </row>
    <row r="208" spans="2:11" ht="15" customHeight="1">
      <c r="B208" s="231"/>
      <c r="C208" s="170" t="s">
        <v>508</v>
      </c>
      <c r="D208" s="196"/>
      <c r="E208" s="196"/>
      <c r="F208" s="189">
        <v>1</v>
      </c>
      <c r="G208" s="175"/>
      <c r="H208" s="272" t="s">
        <v>540</v>
      </c>
      <c r="I208" s="272"/>
      <c r="J208" s="272"/>
      <c r="K208" s="232"/>
    </row>
    <row r="209" spans="2:11" ht="15" customHeight="1">
      <c r="B209" s="231"/>
      <c r="C209" s="196"/>
      <c r="D209" s="196"/>
      <c r="E209" s="196"/>
      <c r="F209" s="189">
        <v>2</v>
      </c>
      <c r="G209" s="175"/>
      <c r="H209" s="272" t="s">
        <v>541</v>
      </c>
      <c r="I209" s="272"/>
      <c r="J209" s="272"/>
      <c r="K209" s="232"/>
    </row>
    <row r="210" spans="2:11" ht="15" customHeight="1">
      <c r="B210" s="231"/>
      <c r="C210" s="196"/>
      <c r="D210" s="196"/>
      <c r="E210" s="196"/>
      <c r="F210" s="189">
        <v>3</v>
      </c>
      <c r="G210" s="175"/>
      <c r="H210" s="272" t="s">
        <v>542</v>
      </c>
      <c r="I210" s="272"/>
      <c r="J210" s="272"/>
      <c r="K210" s="232"/>
    </row>
    <row r="211" spans="2:11" ht="15" customHeight="1">
      <c r="B211" s="231"/>
      <c r="C211" s="196"/>
      <c r="D211" s="196"/>
      <c r="E211" s="196"/>
      <c r="F211" s="189">
        <v>4</v>
      </c>
      <c r="G211" s="175"/>
      <c r="H211" s="272" t="s">
        <v>543</v>
      </c>
      <c r="I211" s="272"/>
      <c r="J211" s="272"/>
      <c r="K211" s="232"/>
    </row>
    <row r="212" spans="2:11" ht="12.75" customHeight="1">
      <c r="B212" s="235"/>
      <c r="C212" s="236"/>
      <c r="D212" s="236"/>
      <c r="E212" s="236"/>
      <c r="F212" s="236"/>
      <c r="G212" s="236"/>
      <c r="H212" s="236"/>
      <c r="I212" s="236"/>
      <c r="J212" s="236"/>
      <c r="K212" s="237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Janda</cp:lastModifiedBy>
  <dcterms:modified xsi:type="dcterms:W3CDTF">2016-02-05T12:40:46Z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