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<sst xmlns="http://schemas.openxmlformats.org/spreadsheetml/2006/main" count="298" uniqueCount="177">
  <si>
    <t>KRYCÍ LIST ROZPOČTU</t>
  </si>
  <si>
    <t>Název stavby</t>
  </si>
  <si>
    <t>OPRAVA PODLAH NA CHODBÁCH PŘÍSTAVBY</t>
  </si>
  <si>
    <t>JKSO</t>
  </si>
  <si>
    <t xml:space="preserve"> </t>
  </si>
  <si>
    <t>Kód stavby</t>
  </si>
  <si>
    <t>R-014-143-d</t>
  </si>
  <si>
    <t>Název objektu</t>
  </si>
  <si>
    <t>EČO</t>
  </si>
  <si>
    <t>Kód objektu</t>
  </si>
  <si>
    <t>Název části</t>
  </si>
  <si>
    <t>Místo</t>
  </si>
  <si>
    <t>Lipník nad Bečvou</t>
  </si>
  <si>
    <t>Kód části</t>
  </si>
  <si>
    <t>Název podčásti</t>
  </si>
  <si>
    <t>Kód podčásti</t>
  </si>
  <si>
    <t>IČ</t>
  </si>
  <si>
    <t>DIČ</t>
  </si>
  <si>
    <t>Objednatel</t>
  </si>
  <si>
    <t>SŠ a ZŠ Lipník nad Bečvou, Osecká 301</t>
  </si>
  <si>
    <t>61985953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</si>
  <si>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</si>
  <si>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</si>
  <si>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</si>
  <si>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</si>
  <si>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</si>
  <si>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</si>
  <si>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</si>
  <si>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</si>
  <si>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</si>
  <si>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</si>
  <si>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</si>
  <si>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</si>
  <si>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</si>
  <si>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</si>
  <si>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</si>
  <si>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</si>
  <si>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</si>
  <si>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</si>
  <si>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</si>
  <si>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</si>
  <si>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</si>
  <si>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</si>
  <si>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</si>
  <si>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</si>
  <si>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</si>
  <si>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</si>
  <si>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</si>
  <si>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</si>
  <si>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</si>
  <si>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</si>
  <si>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</si>
  <si>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</si>
  <si>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</si>
  <si>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</si>
  <si>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</si>
  <si>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</si>
  <si>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</si>
  <si>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</si>
  <si>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</si>
  <si>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</si>
  <si>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</si>
  <si>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</si>
  <si>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</si>
  <si>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</si>
  <si>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</si>
  <si>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</si>
  <si>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</si>
  <si>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</si>
  <si>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</si>
  <si>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</si>
  <si>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</si>
  <si>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</si>
  <si>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</si>
  <si>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</si>
  <si>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</si>
  <si>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</si>
  <si>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</si>
  <si>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</si>
  <si>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</si>
  <si>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</si>
  <si>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</si>
  <si>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</si>
  <si>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</si>
  <si>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</si>
  <si>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</si>
  <si>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</si>
  <si>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</si>
  <si>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</si>
  <si>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</si>
  <si>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</si>
  <si>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</si>
  <si>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</si>
  <si>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</si>
  <si>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</si>
  <si>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</si>
  <si>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</si>
  <si>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</si>
  <si>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</si>
  <si>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</si>
  <si>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</si>
  <si>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</si>
  <si>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</si>
  <si>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</si>
  <si>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</si>
  <si>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</si>
  <si>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</t>
  </si>
  <si>
    <t>Úpravy povrchů, podlahy a osazování výplní</t>
  </si>
  <si>
    <t>1</t>
  </si>
  <si>
    <t>K</t>
  </si>
  <si>
    <t>014</t>
  </si>
  <si>
    <t>619995001</t>
  </si>
  <si>
    <t>Začištění omítek kolem oken, dveří, podlah nebo obkladů</t>
  </si>
  <si>
    <t>m</t>
  </si>
  <si>
    <t>2</t>
  </si>
  <si>
    <t>997</t>
  </si>
  <si>
    <t>Přesun sutě</t>
  </si>
  <si>
    <t>013</t>
  </si>
  <si>
    <t>997013213</t>
  </si>
  <si>
    <t>Vnitrostaveništní doprava suti a vybouraných hmot pro budovy v do 12 m ručně</t>
  </si>
  <si>
    <t>t</t>
  </si>
  <si>
    <t>3</t>
  </si>
  <si>
    <t>997013501</t>
  </si>
  <si>
    <t>Odvoz suti na skládku a vybouraných hmot nebo meziskládku do 1 km se složením</t>
  </si>
  <si>
    <t>4</t>
  </si>
  <si>
    <t>997013509</t>
  </si>
  <si>
    <t>Příplatek k odvozu suti a vybouraných hmot na skládku ZKD 1 km přes 1 km</t>
  </si>
  <si>
    <t>5</t>
  </si>
  <si>
    <t>997013813</t>
  </si>
  <si>
    <t>Poplatek za uložení stavebního odpadu z plastických hmot na skládce (skládkovné)</t>
  </si>
  <si>
    <t>Práce a dodávky PSV</t>
  </si>
  <si>
    <t>771</t>
  </si>
  <si>
    <t>Podlahy z dlaždic</t>
  </si>
  <si>
    <t>771474112</t>
  </si>
  <si>
    <t>Montáž soklíků z dlaždic keramických rovných flexibilní lepidlo v do 90 mm</t>
  </si>
  <si>
    <t>7</t>
  </si>
  <si>
    <t>M</t>
  </si>
  <si>
    <t>MAT</t>
  </si>
  <si>
    <t>597613120</t>
  </si>
  <si>
    <t>sokl 30 x 8 x 0,8 cm</t>
  </si>
  <si>
    <t>kus</t>
  </si>
  <si>
    <t>8</t>
  </si>
  <si>
    <t>771574113</t>
  </si>
  <si>
    <t>Montáž podlah keramických režných hladkých lepených flexibilním lepidlem do 12 ks/m2</t>
  </si>
  <si>
    <t>m2</t>
  </si>
  <si>
    <t>9</t>
  </si>
  <si>
    <t>597614330</t>
  </si>
  <si>
    <t>dlaždice keramické 29,8 x 29,8 x 0,9 cm</t>
  </si>
  <si>
    <t>10</t>
  </si>
  <si>
    <t>771591111</t>
  </si>
  <si>
    <t>Podlahy penetrace podkladu</t>
  </si>
  <si>
    <t>11</t>
  </si>
  <si>
    <t>771591115</t>
  </si>
  <si>
    <t>Podlahy spárování silikonem</t>
  </si>
  <si>
    <t>12</t>
  </si>
  <si>
    <t>771990111</t>
  </si>
  <si>
    <t>Vyrovnání podkladu samonivelační stěrkou tl 4 mm pevnosti 15 Mpa</t>
  </si>
  <si>
    <t>13</t>
  </si>
  <si>
    <t>998771202</t>
  </si>
  <si>
    <t>Přesun hmot procentní pro podlahy z dlaždic v objektech v do 12 m</t>
  </si>
  <si>
    <t>776</t>
  </si>
  <si>
    <t>Podlahy povlakové</t>
  </si>
  <si>
    <t>14</t>
  </si>
  <si>
    <t>776401800</t>
  </si>
  <si>
    <t>Odstranění soklíků a lišt pryžových nebo plastových</t>
  </si>
  <si>
    <t>15</t>
  </si>
  <si>
    <t>776511810</t>
  </si>
  <si>
    <t>Demontáž povlakových podlah lepených bez podložky</t>
  </si>
  <si>
    <t>16</t>
  </si>
  <si>
    <t>PK</t>
  </si>
  <si>
    <t>776-001</t>
  </si>
  <si>
    <t>Odstranění zbytků lepidla z podkladu broušením</t>
  </si>
  <si>
    <t>784</t>
  </si>
  <si>
    <t>Dokončovací práce - malby a tapety</t>
  </si>
  <si>
    <t>17</t>
  </si>
  <si>
    <t>784221111</t>
  </si>
  <si>
    <t>Dvojnásobné bílé malby  ze směsí za sucha středně otěruvzdorných v místnostech do 3,80 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</si>
</sst>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165" fontId="0" fillId="0" borderId="35" xfId="0" applyNumberFormat="1" applyFont="1" applyBorder="1" applyAlignment="1" applyProtection="1">
      <alignment horizontal="right" vertical="center"/>
      <protection/>
    </xf>
    <xf numFmtId="165" fontId="0" fillId="0" borderId="36" xfId="0" applyNumberFormat="1" applyFont="1" applyBorder="1" applyAlignment="1" applyProtection="1">
      <alignment horizontal="right" vertical="center"/>
      <protection/>
    </xf>
    <xf numFmtId="166" fontId="7" fillId="0" borderId="37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7" xfId="0" applyNumberFormat="1" applyFont="1" applyBorder="1" applyAlignment="1" applyProtection="1">
      <alignment horizontal="right" vertical="center"/>
      <protection/>
    </xf>
    <xf numFmtId="165" fontId="7" fillId="0" borderId="36" xfId="0" applyNumberFormat="1" applyFont="1" applyBorder="1" applyAlignment="1" applyProtection="1">
      <alignment horizontal="right" vertical="center"/>
      <protection/>
    </xf>
    <xf numFmtId="166" fontId="7" fillId="0" borderId="36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164" fontId="2" fillId="0" borderId="40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22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5" fontId="0" fillId="0" borderId="26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7" fontId="11" fillId="0" borderId="29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/>
      <protection/>
    </xf>
    <xf numFmtId="165" fontId="3" fillId="0" borderId="44" xfId="0" applyNumberFormat="1" applyFont="1" applyBorder="1" applyAlignment="1" applyProtection="1">
      <alignment horizontal="right" vertical="center"/>
      <protection/>
    </xf>
    <xf numFmtId="166" fontId="3" fillId="0" borderId="22" xfId="0" applyNumberFormat="1" applyFont="1" applyBorder="1" applyAlignment="1" applyProtection="1">
      <alignment horizontal="right" vertical="center"/>
      <protection/>
    </xf>
    <xf numFmtId="166" fontId="7" fillId="0" borderId="44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center"/>
      <protection/>
    </xf>
    <xf numFmtId="165" fontId="3" fillId="0" borderId="22" xfId="0" applyNumberFormat="1" applyFont="1" applyBorder="1" applyAlignment="1" applyProtection="1">
      <alignment horizontal="right" vertical="center"/>
      <protection/>
    </xf>
    <xf numFmtId="167" fontId="11" fillId="0" borderId="43" xfId="0" applyNumberFormat="1" applyFont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38" xfId="0" applyNumberFormat="1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38" xfId="0" applyNumberFormat="1" applyFont="1" applyFill="1" applyBorder="1" applyAlignment="1" applyProtection="1">
      <alignment horizontal="center" vertical="center"/>
      <protection/>
    </xf>
    <xf numFmtId="164" fontId="2" fillId="34" borderId="37" xfId="0" applyNumberFormat="1" applyFont="1" applyFill="1" applyBorder="1" applyAlignment="1" applyProtection="1">
      <alignment horizontal="center" vertical="center"/>
      <protection/>
    </xf>
    <xf numFmtId="164" fontId="3" fillId="34" borderId="37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19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8" fontId="2" fillId="33" borderId="0" xfId="0" applyNumberFormat="1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19" fillId="33" borderId="0" xfId="0" applyNumberFormat="1" applyFont="1" applyFill="1" applyAlignment="1" applyProtection="1">
      <alignment horizontal="right" vertical="center"/>
      <protection locked="0"/>
    </xf>
    <xf numFmtId="165" fontId="7" fillId="33" borderId="38" xfId="0" applyNumberFormat="1" applyFont="1" applyFill="1" applyBorder="1" applyAlignment="1" applyProtection="1">
      <alignment horizontal="right" vertical="center"/>
      <protection locked="0"/>
    </xf>
    <xf numFmtId="166" fontId="0" fillId="33" borderId="22" xfId="0" applyNumberFormat="1" applyFont="1" applyFill="1" applyBorder="1" applyAlignment="1" applyProtection="1">
      <alignment horizontal="right" vertical="center"/>
      <protection locked="0"/>
    </xf>
    <xf numFmtId="166" fontId="7" fillId="33" borderId="28" xfId="0" applyNumberFormat="1" applyFont="1" applyFill="1" applyBorder="1" applyAlignment="1" applyProtection="1">
      <alignment horizontal="right" vertical="center"/>
      <protection locked="0"/>
    </xf>
    <xf numFmtId="166" fontId="7" fillId="33" borderId="22" xfId="0" applyNumberFormat="1" applyFont="1" applyFill="1" applyBorder="1" applyAlignment="1" applyProtection="1">
      <alignment horizontal="right" vertical="center"/>
      <protection locked="0"/>
    </xf>
    <xf numFmtId="0" fontId="3" fillId="33" borderId="26" xfId="0" applyFont="1" applyFill="1" applyBorder="1" applyAlignment="1" applyProtection="1">
      <alignment horizontal="right" vertical="center"/>
      <protection locked="0"/>
    </xf>
    <xf numFmtId="166" fontId="7" fillId="33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164" fontId="3" fillId="0" borderId="21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164" fontId="3" fillId="0" borderId="26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164" fontId="3" fillId="0" borderId="23" xfId="0" applyNumberFormat="1" applyFont="1" applyBorder="1" applyAlignment="1" applyProtection="1">
      <alignment horizontal="righ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164" fontId="3" fillId="0" borderId="21" xfId="0" applyNumberFormat="1" applyFont="1" applyBorder="1" applyAlignment="1" applyProtection="1">
      <alignment horizontal="left" vertical="center"/>
      <protection locked="0"/>
    </xf>
    <xf numFmtId="164" fontId="3" fillId="0" borderId="17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164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164" fontId="3" fillId="0" borderId="24" xfId="0" applyNumberFormat="1" applyFont="1" applyBorder="1" applyAlignment="1" applyProtection="1">
      <alignment horizontal="left" vertical="center"/>
      <protection locked="0"/>
    </xf>
    <xf numFmtId="164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O31" sqref="O3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02" t="s">
        <v>2</v>
      </c>
      <c r="F5" s="203"/>
      <c r="G5" s="203"/>
      <c r="H5" s="203"/>
      <c r="I5" s="203"/>
      <c r="J5" s="204"/>
      <c r="K5" s="14"/>
      <c r="L5" s="14"/>
      <c r="M5" s="14"/>
      <c r="N5" s="14"/>
      <c r="O5" s="14" t="s">
        <v>3</v>
      </c>
      <c r="P5" s="184" t="s">
        <v>4</v>
      </c>
      <c r="Q5" s="185"/>
      <c r="R5" s="186"/>
      <c r="S5" s="16"/>
    </row>
    <row r="6" spans="1:19" ht="17.25" customHeight="1" hidden="1">
      <c r="A6" s="13"/>
      <c r="B6" s="14" t="s">
        <v>5</v>
      </c>
      <c r="C6" s="14"/>
      <c r="D6" s="14"/>
      <c r="E6" s="17" t="s">
        <v>6</v>
      </c>
      <c r="F6" s="14"/>
      <c r="G6" s="14"/>
      <c r="H6" s="14"/>
      <c r="I6" s="14"/>
      <c r="J6" s="18"/>
      <c r="K6" s="14"/>
      <c r="L6" s="14"/>
      <c r="M6" s="14"/>
      <c r="N6" s="14"/>
      <c r="O6" s="14"/>
      <c r="P6" s="19"/>
      <c r="Q6" s="20"/>
      <c r="R6" s="18"/>
      <c r="S6" s="16"/>
    </row>
    <row r="7" spans="1:19" ht="24" customHeight="1">
      <c r="A7" s="13"/>
      <c r="B7" s="14" t="s">
        <v>7</v>
      </c>
      <c r="C7" s="14"/>
      <c r="D7" s="14"/>
      <c r="E7" s="205" t="s">
        <v>4</v>
      </c>
      <c r="F7" s="206"/>
      <c r="G7" s="206"/>
      <c r="H7" s="206"/>
      <c r="I7" s="206"/>
      <c r="J7" s="207"/>
      <c r="K7" s="14"/>
      <c r="L7" s="14"/>
      <c r="M7" s="14"/>
      <c r="N7" s="14"/>
      <c r="O7" s="14" t="s">
        <v>8</v>
      </c>
      <c r="P7" s="187"/>
      <c r="Q7" s="188"/>
      <c r="R7" s="189"/>
      <c r="S7" s="16"/>
    </row>
    <row r="8" spans="1:19" ht="17.25" customHeight="1" hidden="1">
      <c r="A8" s="13"/>
      <c r="B8" s="14" t="s">
        <v>9</v>
      </c>
      <c r="C8" s="14"/>
      <c r="D8" s="14"/>
      <c r="E8" s="21" t="s">
        <v>4</v>
      </c>
      <c r="F8" s="14"/>
      <c r="G8" s="14"/>
      <c r="H8" s="14"/>
      <c r="I8" s="14"/>
      <c r="J8" s="18"/>
      <c r="K8" s="14"/>
      <c r="L8" s="14"/>
      <c r="M8" s="14"/>
      <c r="N8" s="14"/>
      <c r="O8" s="14"/>
      <c r="P8" s="19"/>
      <c r="Q8" s="20"/>
      <c r="R8" s="18"/>
      <c r="S8" s="16"/>
    </row>
    <row r="9" spans="1:19" ht="24" customHeight="1">
      <c r="A9" s="13"/>
      <c r="B9" s="14" t="s">
        <v>10</v>
      </c>
      <c r="C9" s="14"/>
      <c r="D9" s="14"/>
      <c r="E9" s="208" t="s">
        <v>4</v>
      </c>
      <c r="F9" s="209"/>
      <c r="G9" s="209"/>
      <c r="H9" s="209"/>
      <c r="I9" s="209"/>
      <c r="J9" s="210"/>
      <c r="K9" s="14"/>
      <c r="L9" s="14"/>
      <c r="M9" s="14"/>
      <c r="N9" s="14"/>
      <c r="O9" s="14" t="s">
        <v>11</v>
      </c>
      <c r="P9" s="211" t="s">
        <v>12</v>
      </c>
      <c r="Q9" s="209"/>
      <c r="R9" s="210"/>
      <c r="S9" s="16"/>
    </row>
    <row r="10" spans="1:19" ht="17.25" customHeight="1" hidden="1">
      <c r="A10" s="13"/>
      <c r="B10" s="14" t="s">
        <v>13</v>
      </c>
      <c r="C10" s="14"/>
      <c r="D10" s="14"/>
      <c r="E10" s="22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/>
      <c r="Q10" s="20"/>
      <c r="R10" s="14"/>
      <c r="S10" s="16"/>
    </row>
    <row r="11" spans="1:19" ht="17.25" customHeight="1" hidden="1">
      <c r="A11" s="13"/>
      <c r="B11" s="14" t="s">
        <v>14</v>
      </c>
      <c r="C11" s="14"/>
      <c r="D11" s="14"/>
      <c r="E11" s="22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0"/>
      <c r="Q11" s="20"/>
      <c r="R11" s="14"/>
      <c r="S11" s="16"/>
    </row>
    <row r="12" spans="1:19" ht="17.25" customHeight="1" hidden="1">
      <c r="A12" s="13"/>
      <c r="B12" s="14" t="s">
        <v>15</v>
      </c>
      <c r="C12" s="14"/>
      <c r="D12" s="14"/>
      <c r="E12" s="22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0"/>
      <c r="Q12" s="20"/>
      <c r="R12" s="14"/>
      <c r="S12" s="16"/>
    </row>
    <row r="13" spans="1:19" ht="17.25" customHeight="1" hidden="1">
      <c r="A13" s="13"/>
      <c r="B13" s="14"/>
      <c r="C13" s="14"/>
      <c r="D13" s="14"/>
      <c r="E13" s="22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0"/>
      <c r="Q13" s="20"/>
      <c r="R13" s="14"/>
      <c r="S13" s="16"/>
    </row>
    <row r="14" spans="1:19" ht="17.25" customHeight="1" hidden="1">
      <c r="A14" s="13"/>
      <c r="B14" s="14"/>
      <c r="C14" s="14"/>
      <c r="D14" s="14"/>
      <c r="E14" s="22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0"/>
      <c r="Q14" s="20"/>
      <c r="R14" s="14"/>
      <c r="S14" s="16"/>
    </row>
    <row r="15" spans="1:19" ht="17.25" customHeight="1" hidden="1">
      <c r="A15" s="13"/>
      <c r="B15" s="14"/>
      <c r="C15" s="14"/>
      <c r="D15" s="14"/>
      <c r="E15" s="22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/>
      <c r="Q15" s="20"/>
      <c r="R15" s="14"/>
      <c r="S15" s="16"/>
    </row>
    <row r="16" spans="1:19" ht="17.25" customHeight="1" hidden="1">
      <c r="A16" s="13"/>
      <c r="B16" s="14"/>
      <c r="C16" s="14"/>
      <c r="D16" s="14"/>
      <c r="E16" s="22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0"/>
      <c r="Q16" s="20"/>
      <c r="R16" s="14"/>
      <c r="S16" s="16"/>
    </row>
    <row r="17" spans="1:19" ht="17.25" customHeight="1" hidden="1">
      <c r="A17" s="13"/>
      <c r="B17" s="14"/>
      <c r="C17" s="14"/>
      <c r="D17" s="14"/>
      <c r="E17" s="22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"/>
      <c r="Q17" s="20"/>
      <c r="R17" s="14"/>
      <c r="S17" s="16"/>
    </row>
    <row r="18" spans="1:19" ht="17.25" customHeight="1" hidden="1">
      <c r="A18" s="13"/>
      <c r="B18" s="14"/>
      <c r="C18" s="14"/>
      <c r="D18" s="14"/>
      <c r="E18" s="22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0"/>
      <c r="Q18" s="20"/>
      <c r="R18" s="14"/>
      <c r="S18" s="16"/>
    </row>
    <row r="19" spans="1:19" ht="17.25" customHeight="1" hidden="1">
      <c r="A19" s="13"/>
      <c r="B19" s="14"/>
      <c r="C19" s="14"/>
      <c r="D19" s="14"/>
      <c r="E19" s="22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0"/>
      <c r="Q19" s="20"/>
      <c r="R19" s="14"/>
      <c r="S19" s="16"/>
    </row>
    <row r="20" spans="1:19" ht="17.25" customHeight="1" hidden="1">
      <c r="A20" s="13"/>
      <c r="B20" s="14"/>
      <c r="C20" s="14"/>
      <c r="D20" s="14"/>
      <c r="E20" s="22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0"/>
      <c r="Q20" s="20"/>
      <c r="R20" s="14"/>
      <c r="S20" s="16"/>
    </row>
    <row r="21" spans="1:19" ht="17.25" customHeight="1" hidden="1">
      <c r="A21" s="13"/>
      <c r="B21" s="14"/>
      <c r="C21" s="14"/>
      <c r="D21" s="14"/>
      <c r="E21" s="22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0"/>
      <c r="Q21" s="20"/>
      <c r="R21" s="14"/>
      <c r="S21" s="16"/>
    </row>
    <row r="22" spans="1:19" ht="17.25" customHeight="1" hidden="1">
      <c r="A22" s="13"/>
      <c r="B22" s="14"/>
      <c r="C22" s="14"/>
      <c r="D22" s="14"/>
      <c r="E22" s="22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0"/>
      <c r="Q22" s="20"/>
      <c r="R22" s="14"/>
      <c r="S22" s="16"/>
    </row>
    <row r="23" spans="1:19" ht="17.25" customHeight="1" hidden="1">
      <c r="A23" s="13"/>
      <c r="B23" s="14"/>
      <c r="C23" s="14"/>
      <c r="D23" s="14"/>
      <c r="E23" s="22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0"/>
      <c r="Q23" s="20"/>
      <c r="R23" s="14"/>
      <c r="S23" s="16"/>
    </row>
    <row r="24" spans="1:19" ht="17.25" customHeight="1" hidden="1">
      <c r="A24" s="13"/>
      <c r="B24" s="14"/>
      <c r="C24" s="14"/>
      <c r="D24" s="14"/>
      <c r="E24" s="23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0"/>
      <c r="Q24" s="20"/>
      <c r="R24" s="14"/>
      <c r="S24" s="16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6"/>
    </row>
    <row r="26" spans="1:19" ht="17.25" customHeight="1">
      <c r="A26" s="13"/>
      <c r="B26" s="14" t="s">
        <v>18</v>
      </c>
      <c r="C26" s="14"/>
      <c r="D26" s="14"/>
      <c r="E26" s="184" t="s">
        <v>19</v>
      </c>
      <c r="F26" s="190"/>
      <c r="G26" s="190"/>
      <c r="H26" s="190"/>
      <c r="I26" s="190"/>
      <c r="J26" s="186"/>
      <c r="K26" s="14"/>
      <c r="L26" s="14"/>
      <c r="M26" s="14"/>
      <c r="N26" s="14"/>
      <c r="O26" s="191" t="s">
        <v>20</v>
      </c>
      <c r="P26" s="192"/>
      <c r="Q26" s="193"/>
      <c r="R26" s="194"/>
      <c r="S26" s="16"/>
    </row>
    <row r="27" spans="1:19" ht="17.25" customHeight="1">
      <c r="A27" s="13"/>
      <c r="B27" s="14" t="s">
        <v>21</v>
      </c>
      <c r="C27" s="14"/>
      <c r="D27" s="14"/>
      <c r="E27" s="187"/>
      <c r="F27" s="195"/>
      <c r="G27" s="195"/>
      <c r="H27" s="195"/>
      <c r="I27" s="195"/>
      <c r="J27" s="189"/>
      <c r="K27" s="14"/>
      <c r="L27" s="14"/>
      <c r="M27" s="14"/>
      <c r="N27" s="14"/>
      <c r="O27" s="191"/>
      <c r="P27" s="192"/>
      <c r="Q27" s="193"/>
      <c r="R27" s="194"/>
      <c r="S27" s="16"/>
    </row>
    <row r="28" spans="1:19" ht="17.25" customHeight="1">
      <c r="A28" s="13"/>
      <c r="B28" s="14" t="s">
        <v>22</v>
      </c>
      <c r="C28" s="14"/>
      <c r="D28" s="14"/>
      <c r="E28" s="187" t="s">
        <v>4</v>
      </c>
      <c r="F28" s="195"/>
      <c r="G28" s="195"/>
      <c r="H28" s="195"/>
      <c r="I28" s="195"/>
      <c r="J28" s="189"/>
      <c r="K28" s="14"/>
      <c r="L28" s="14"/>
      <c r="M28" s="14"/>
      <c r="N28" s="14"/>
      <c r="O28" s="191"/>
      <c r="P28" s="192"/>
      <c r="Q28" s="193"/>
      <c r="R28" s="194"/>
      <c r="S28" s="16"/>
    </row>
    <row r="29" spans="1:19" ht="17.25" customHeight="1">
      <c r="A29" s="13"/>
      <c r="B29" s="14"/>
      <c r="C29" s="14"/>
      <c r="D29" s="14"/>
      <c r="E29" s="196"/>
      <c r="F29" s="197"/>
      <c r="G29" s="197"/>
      <c r="H29" s="197"/>
      <c r="I29" s="197"/>
      <c r="J29" s="198"/>
      <c r="K29" s="14"/>
      <c r="L29" s="14"/>
      <c r="M29" s="14"/>
      <c r="N29" s="14"/>
      <c r="O29" s="20"/>
      <c r="P29" s="20"/>
      <c r="Q29" s="20"/>
      <c r="R29" s="14"/>
      <c r="S29" s="16"/>
    </row>
    <row r="30" spans="1:19" ht="17.25" customHeight="1">
      <c r="A30" s="13"/>
      <c r="B30" s="14"/>
      <c r="C30" s="14"/>
      <c r="D30" s="14"/>
      <c r="E30" s="29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29" t="s">
        <v>25</v>
      </c>
      <c r="P30" s="20"/>
      <c r="Q30" s="20"/>
      <c r="R30" s="30"/>
      <c r="S30" s="16"/>
    </row>
    <row r="31" spans="1:19" ht="17.25" customHeight="1">
      <c r="A31" s="13"/>
      <c r="B31" s="14"/>
      <c r="C31" s="14"/>
      <c r="D31" s="14"/>
      <c r="E31" s="191"/>
      <c r="F31" s="195"/>
      <c r="G31" s="192"/>
      <c r="H31" s="199"/>
      <c r="I31" s="200"/>
      <c r="J31" s="14"/>
      <c r="K31" s="14"/>
      <c r="L31" s="14"/>
      <c r="M31" s="14"/>
      <c r="N31" s="14"/>
      <c r="O31" s="201"/>
      <c r="P31" s="20"/>
      <c r="Q31" s="20"/>
      <c r="R31" s="32"/>
      <c r="S31" s="16"/>
    </row>
    <row r="32" spans="1:19" ht="8.2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  <row r="33" spans="1:19" ht="20.25" customHeight="1">
      <c r="A33" s="36"/>
      <c r="B33" s="37"/>
      <c r="C33" s="37"/>
      <c r="D33" s="37"/>
      <c r="E33" s="38" t="s">
        <v>26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/>
    </row>
    <row r="34" spans="1:19" ht="20.25" customHeight="1">
      <c r="A34" s="40" t="s">
        <v>27</v>
      </c>
      <c r="B34" s="41"/>
      <c r="C34" s="41"/>
      <c r="D34" s="42"/>
      <c r="E34" s="43" t="s">
        <v>28</v>
      </c>
      <c r="F34" s="42"/>
      <c r="G34" s="43" t="s">
        <v>29</v>
      </c>
      <c r="H34" s="41"/>
      <c r="I34" s="42"/>
      <c r="J34" s="43" t="s">
        <v>30</v>
      </c>
      <c r="K34" s="41"/>
      <c r="L34" s="43" t="s">
        <v>31</v>
      </c>
      <c r="M34" s="41"/>
      <c r="N34" s="41"/>
      <c r="O34" s="42"/>
      <c r="P34" s="43" t="s">
        <v>32</v>
      </c>
      <c r="Q34" s="41"/>
      <c r="R34" s="41"/>
      <c r="S34" s="44"/>
    </row>
    <row r="35" spans="1:19" ht="20.25" customHeight="1">
      <c r="A35" s="45"/>
      <c r="B35" s="46"/>
      <c r="C35" s="46"/>
      <c r="D35" s="178">
        <v>0</v>
      </c>
      <c r="E35" s="47">
        <f>IF(D35=0,0,R47/D35)</f>
        <v>0</v>
      </c>
      <c r="F35" s="48"/>
      <c r="G35" s="49"/>
      <c r="H35" s="46"/>
      <c r="I35" s="178">
        <v>0</v>
      </c>
      <c r="J35" s="47">
        <f>IF(I35=0,0,R47/I35)</f>
        <v>0</v>
      </c>
      <c r="K35" s="50"/>
      <c r="L35" s="49"/>
      <c r="M35" s="46"/>
      <c r="N35" s="46"/>
      <c r="O35" s="178">
        <v>0</v>
      </c>
      <c r="P35" s="49"/>
      <c r="Q35" s="46"/>
      <c r="R35" s="51">
        <f>IF(O35=0,0,R47/O35)</f>
        <v>0</v>
      </c>
      <c r="S35" s="52"/>
    </row>
    <row r="36" spans="1:19" ht="20.25" customHeight="1">
      <c r="A36" s="36"/>
      <c r="B36" s="37"/>
      <c r="C36" s="37"/>
      <c r="D36" s="37"/>
      <c r="E36" s="38" t="s">
        <v>33</v>
      </c>
      <c r="F36" s="37"/>
      <c r="G36" s="37"/>
      <c r="H36" s="37"/>
      <c r="I36" s="37"/>
      <c r="J36" s="53" t="s">
        <v>34</v>
      </c>
      <c r="K36" s="37"/>
      <c r="L36" s="37"/>
      <c r="M36" s="37"/>
      <c r="N36" s="37"/>
      <c r="O36" s="37"/>
      <c r="P36" s="37"/>
      <c r="Q36" s="37"/>
      <c r="R36" s="37"/>
      <c r="S36" s="39"/>
    </row>
    <row r="37" spans="1:19" ht="20.25" customHeight="1">
      <c r="A37" s="54" t="s">
        <v>35</v>
      </c>
      <c r="B37" s="55"/>
      <c r="C37" s="56" t="s">
        <v>36</v>
      </c>
      <c r="D37" s="57"/>
      <c r="E37" s="57"/>
      <c r="F37" s="58"/>
      <c r="G37" s="54" t="s">
        <v>37</v>
      </c>
      <c r="H37" s="59"/>
      <c r="I37" s="56" t="s">
        <v>38</v>
      </c>
      <c r="J37" s="57"/>
      <c r="K37" s="57"/>
      <c r="L37" s="54" t="s">
        <v>39</v>
      </c>
      <c r="M37" s="59"/>
      <c r="N37" s="56" t="s">
        <v>40</v>
      </c>
      <c r="O37" s="57"/>
      <c r="P37" s="57"/>
      <c r="Q37" s="57"/>
      <c r="R37" s="57"/>
      <c r="S37" s="58"/>
    </row>
    <row r="38" spans="1:19" ht="20.25" customHeight="1">
      <c r="A38" s="60">
        <v>1</v>
      </c>
      <c r="B38" s="61" t="s">
        <v>41</v>
      </c>
      <c r="C38" s="15"/>
      <c r="D38" s="62" t="s">
        <v>42</v>
      </c>
      <c r="E38" s="63">
        <f>SUMIF(Rozpocet!O5:O38,8,Rozpocet!I5:I38)</f>
        <v>0</v>
      </c>
      <c r="F38" s="64"/>
      <c r="G38" s="60">
        <v>8</v>
      </c>
      <c r="H38" s="65" t="s">
        <v>43</v>
      </c>
      <c r="I38" s="26"/>
      <c r="J38" s="179">
        <v>0</v>
      </c>
      <c r="K38" s="66"/>
      <c r="L38" s="60">
        <v>13</v>
      </c>
      <c r="M38" s="25" t="s">
        <v>44</v>
      </c>
      <c r="N38" s="31"/>
      <c r="O38" s="31"/>
      <c r="P38" s="182">
        <f>M49</f>
        <v>21</v>
      </c>
      <c r="Q38" s="67" t="s">
        <v>45</v>
      </c>
      <c r="R38" s="181">
        <v>0</v>
      </c>
      <c r="S38" s="64"/>
    </row>
    <row r="39" spans="1:19" ht="20.25" customHeight="1">
      <c r="A39" s="60">
        <v>2</v>
      </c>
      <c r="B39" s="68"/>
      <c r="C39" s="28"/>
      <c r="D39" s="62" t="s">
        <v>46</v>
      </c>
      <c r="E39" s="63">
        <f>SUMIF(Rozpocet!O10:O38,4,Rozpocet!I10:I38)</f>
        <v>0</v>
      </c>
      <c r="F39" s="64"/>
      <c r="G39" s="60">
        <v>9</v>
      </c>
      <c r="H39" s="14" t="s">
        <v>47</v>
      </c>
      <c r="I39" s="62"/>
      <c r="J39" s="179">
        <v>0</v>
      </c>
      <c r="K39" s="66"/>
      <c r="L39" s="60">
        <v>14</v>
      </c>
      <c r="M39" s="25" t="s">
        <v>48</v>
      </c>
      <c r="N39" s="31"/>
      <c r="O39" s="31"/>
      <c r="P39" s="182">
        <f>M49</f>
        <v>21</v>
      </c>
      <c r="Q39" s="67" t="s">
        <v>45</v>
      </c>
      <c r="R39" s="181">
        <v>0</v>
      </c>
      <c r="S39" s="64"/>
    </row>
    <row r="40" spans="1:19" ht="20.25" customHeight="1">
      <c r="A40" s="60">
        <v>3</v>
      </c>
      <c r="B40" s="61" t="s">
        <v>49</v>
      </c>
      <c r="C40" s="15"/>
      <c r="D40" s="62" t="s">
        <v>42</v>
      </c>
      <c r="E40" s="63">
        <f>SUMIF(Rozpocet!O11:O38,32,Rozpocet!I11:I38)</f>
        <v>0</v>
      </c>
      <c r="F40" s="64"/>
      <c r="G40" s="60">
        <v>10</v>
      </c>
      <c r="H40" s="65" t="s">
        <v>50</v>
      </c>
      <c r="I40" s="26"/>
      <c r="J40" s="179">
        <v>0</v>
      </c>
      <c r="K40" s="66"/>
      <c r="L40" s="60">
        <v>15</v>
      </c>
      <c r="M40" s="25" t="s">
        <v>51</v>
      </c>
      <c r="N40" s="31"/>
      <c r="O40" s="31"/>
      <c r="P40" s="182">
        <f>M49</f>
        <v>21</v>
      </c>
      <c r="Q40" s="67" t="s">
        <v>45</v>
      </c>
      <c r="R40" s="181">
        <v>0</v>
      </c>
      <c r="S40" s="64"/>
    </row>
    <row r="41" spans="1:19" ht="20.25" customHeight="1">
      <c r="A41" s="60">
        <v>4</v>
      </c>
      <c r="B41" s="68"/>
      <c r="C41" s="28"/>
      <c r="D41" s="62" t="s">
        <v>46</v>
      </c>
      <c r="E41" s="63">
        <f>SUMIF(Rozpocet!O12:O38,16,Rozpocet!I12:I38)+SUMIF(Rozpocet!O12:O38,128,Rozpocet!I12:I38)</f>
        <v>0</v>
      </c>
      <c r="F41" s="64"/>
      <c r="G41" s="60">
        <v>11</v>
      </c>
      <c r="H41" s="65"/>
      <c r="I41" s="26"/>
      <c r="J41" s="179">
        <v>0</v>
      </c>
      <c r="K41" s="66"/>
      <c r="L41" s="60">
        <v>16</v>
      </c>
      <c r="M41" s="25" t="s">
        <v>52</v>
      </c>
      <c r="N41" s="31"/>
      <c r="O41" s="31"/>
      <c r="P41" s="182">
        <f>M49</f>
        <v>21</v>
      </c>
      <c r="Q41" s="67" t="s">
        <v>45</v>
      </c>
      <c r="R41" s="181">
        <v>0</v>
      </c>
      <c r="S41" s="64"/>
    </row>
    <row r="42" spans="1:19" ht="20.25" customHeight="1">
      <c r="A42" s="60">
        <v>5</v>
      </c>
      <c r="B42" s="61" t="s">
        <v>53</v>
      </c>
      <c r="C42" s="15"/>
      <c r="D42" s="62" t="s">
        <v>42</v>
      </c>
      <c r="E42" s="63">
        <f>SUMIF(Rozpocet!O13:O38,256,Rozpocet!I13:I38)</f>
        <v>0</v>
      </c>
      <c r="F42" s="64"/>
      <c r="G42" s="69"/>
      <c r="H42" s="31"/>
      <c r="I42" s="26"/>
      <c r="J42" s="70"/>
      <c r="K42" s="66"/>
      <c r="L42" s="60">
        <v>17</v>
      </c>
      <c r="M42" s="25" t="s">
        <v>54</v>
      </c>
      <c r="N42" s="31"/>
      <c r="O42" s="31"/>
      <c r="P42" s="182">
        <f>M49</f>
        <v>21</v>
      </c>
      <c r="Q42" s="67" t="s">
        <v>45</v>
      </c>
      <c r="R42" s="181">
        <v>0</v>
      </c>
      <c r="S42" s="64"/>
    </row>
    <row r="43" spans="1:19" ht="20.25" customHeight="1">
      <c r="A43" s="60">
        <v>6</v>
      </c>
      <c r="B43" s="68"/>
      <c r="C43" s="28"/>
      <c r="D43" s="62" t="s">
        <v>46</v>
      </c>
      <c r="E43" s="63">
        <f>SUMIF(Rozpocet!O14:O38,64,Rozpocet!I14:I38)</f>
        <v>0</v>
      </c>
      <c r="F43" s="64"/>
      <c r="G43" s="69"/>
      <c r="H43" s="31"/>
      <c r="I43" s="26"/>
      <c r="J43" s="70"/>
      <c r="K43" s="66"/>
      <c r="L43" s="60">
        <v>18</v>
      </c>
      <c r="M43" s="65" t="s">
        <v>55</v>
      </c>
      <c r="N43" s="31"/>
      <c r="O43" s="31"/>
      <c r="P43" s="31"/>
      <c r="Q43" s="26"/>
      <c r="R43" s="63">
        <f>SUMIF(Rozpocet!O14:O38,1024,Rozpocet!I14:I38)</f>
        <v>0</v>
      </c>
      <c r="S43" s="64"/>
    </row>
    <row r="44" spans="1:19" ht="20.25" customHeight="1">
      <c r="A44" s="60">
        <v>7</v>
      </c>
      <c r="B44" s="71" t="s">
        <v>56</v>
      </c>
      <c r="C44" s="31"/>
      <c r="D44" s="26"/>
      <c r="E44" s="72">
        <f>SUM(E38:E43)</f>
        <v>0</v>
      </c>
      <c r="F44" s="39"/>
      <c r="G44" s="60">
        <v>12</v>
      </c>
      <c r="H44" s="71" t="s">
        <v>57</v>
      </c>
      <c r="I44" s="26"/>
      <c r="J44" s="73">
        <f>SUM(J38:J41)</f>
        <v>0</v>
      </c>
      <c r="K44" s="74"/>
      <c r="L44" s="60">
        <v>19</v>
      </c>
      <c r="M44" s="61" t="s">
        <v>58</v>
      </c>
      <c r="N44" s="24"/>
      <c r="O44" s="24"/>
      <c r="P44" s="24"/>
      <c r="Q44" s="75"/>
      <c r="R44" s="72">
        <f>SUM(R38:R43)</f>
        <v>0</v>
      </c>
      <c r="S44" s="39"/>
    </row>
    <row r="45" spans="1:19" ht="20.25" customHeight="1">
      <c r="A45" s="76">
        <v>20</v>
      </c>
      <c r="B45" s="77" t="s">
        <v>59</v>
      </c>
      <c r="C45" s="78"/>
      <c r="D45" s="79"/>
      <c r="E45" s="80">
        <f>SUMIF(Rozpocet!O14:O38,512,Rozpocet!I14:I38)</f>
        <v>0</v>
      </c>
      <c r="F45" s="35"/>
      <c r="G45" s="76">
        <v>21</v>
      </c>
      <c r="H45" s="77" t="s">
        <v>60</v>
      </c>
      <c r="I45" s="79"/>
      <c r="J45" s="180">
        <v>0</v>
      </c>
      <c r="K45" s="81">
        <f>M49</f>
        <v>21</v>
      </c>
      <c r="L45" s="76">
        <v>22</v>
      </c>
      <c r="M45" s="77" t="s">
        <v>61</v>
      </c>
      <c r="N45" s="78"/>
      <c r="O45" s="78"/>
      <c r="P45" s="78"/>
      <c r="Q45" s="79"/>
      <c r="R45" s="80">
        <f>SUMIF(Rozpocet!O14:O38,"&lt;4",Rozpocet!I14:I38)+SUMIF(Rozpocet!O14:O38,"&gt;1024",Rozpocet!I14:I38)</f>
        <v>0</v>
      </c>
      <c r="S45" s="35"/>
    </row>
    <row r="46" spans="1:19" ht="20.25" customHeight="1">
      <c r="A46" s="82" t="s">
        <v>21</v>
      </c>
      <c r="B46" s="11"/>
      <c r="C46" s="11"/>
      <c r="D46" s="11"/>
      <c r="E46" s="11"/>
      <c r="F46" s="83"/>
      <c r="G46" s="84"/>
      <c r="H46" s="11"/>
      <c r="I46" s="11"/>
      <c r="J46" s="11"/>
      <c r="K46" s="11"/>
      <c r="L46" s="54" t="s">
        <v>62</v>
      </c>
      <c r="M46" s="42"/>
      <c r="N46" s="56" t="s">
        <v>63</v>
      </c>
      <c r="O46" s="41"/>
      <c r="P46" s="41"/>
      <c r="Q46" s="41"/>
      <c r="R46" s="41"/>
      <c r="S46" s="44"/>
    </row>
    <row r="47" spans="1:19" ht="20.25" customHeight="1">
      <c r="A47" s="13"/>
      <c r="B47" s="14"/>
      <c r="C47" s="14"/>
      <c r="D47" s="14"/>
      <c r="E47" s="14"/>
      <c r="F47" s="18"/>
      <c r="G47" s="85"/>
      <c r="H47" s="14"/>
      <c r="I47" s="14"/>
      <c r="J47" s="14"/>
      <c r="K47" s="14"/>
      <c r="L47" s="60">
        <v>23</v>
      </c>
      <c r="M47" s="65" t="s">
        <v>64</v>
      </c>
      <c r="N47" s="31"/>
      <c r="O47" s="31"/>
      <c r="P47" s="31"/>
      <c r="Q47" s="64"/>
      <c r="R47" s="72">
        <f>ROUND(E44+J44+R44+E45+J45+R45,0)</f>
        <v>0</v>
      </c>
      <c r="S47" s="86">
        <f>E44+J44+R44+E45+J45+R45</f>
        <v>0</v>
      </c>
    </row>
    <row r="48" spans="1:19" ht="20.25" customHeight="1">
      <c r="A48" s="87" t="s">
        <v>65</v>
      </c>
      <c r="B48" s="27"/>
      <c r="C48" s="27"/>
      <c r="D48" s="27"/>
      <c r="E48" s="27"/>
      <c r="F48" s="28"/>
      <c r="G48" s="88" t="s">
        <v>66</v>
      </c>
      <c r="H48" s="27"/>
      <c r="I48" s="27"/>
      <c r="J48" s="27"/>
      <c r="K48" s="27"/>
      <c r="L48" s="60">
        <v>24</v>
      </c>
      <c r="M48" s="89">
        <v>15</v>
      </c>
      <c r="N48" s="28" t="s">
        <v>45</v>
      </c>
      <c r="O48" s="90">
        <f>R47-O49</f>
        <v>0</v>
      </c>
      <c r="P48" s="31" t="s">
        <v>67</v>
      </c>
      <c r="Q48" s="26"/>
      <c r="R48" s="91">
        <f>ROUNDUP(O48*M48/100,0)</f>
        <v>0</v>
      </c>
      <c r="S48" s="92">
        <f>O48*M48/100</f>
        <v>0</v>
      </c>
    </row>
    <row r="49" spans="1:19" ht="20.25" customHeight="1">
      <c r="A49" s="93" t="s">
        <v>18</v>
      </c>
      <c r="B49" s="24"/>
      <c r="C49" s="24"/>
      <c r="D49" s="24"/>
      <c r="E49" s="24"/>
      <c r="F49" s="15"/>
      <c r="G49" s="94"/>
      <c r="H49" s="24"/>
      <c r="I49" s="24"/>
      <c r="J49" s="24"/>
      <c r="K49" s="24"/>
      <c r="L49" s="60">
        <v>25</v>
      </c>
      <c r="M49" s="95">
        <v>21</v>
      </c>
      <c r="N49" s="26" t="s">
        <v>45</v>
      </c>
      <c r="O49" s="90">
        <f>ROUND(SUMIF(Rozpocet!N14:N38,M49,Rozpocet!I14:I38)+SUMIF(P38:P42,M49,R38:R42)+IF(K45=M49,J45,0),0)</f>
        <v>0</v>
      </c>
      <c r="P49" s="31" t="s">
        <v>67</v>
      </c>
      <c r="Q49" s="26"/>
      <c r="R49" s="63">
        <f>ROUNDUP(O49*M49/100,0)</f>
        <v>0</v>
      </c>
      <c r="S49" s="96">
        <f>O49*M49/100</f>
        <v>0</v>
      </c>
    </row>
    <row r="50" spans="1:19" ht="20.25" customHeight="1">
      <c r="A50" s="13"/>
      <c r="B50" s="14"/>
      <c r="C50" s="14"/>
      <c r="D50" s="14"/>
      <c r="E50" s="14"/>
      <c r="F50" s="18"/>
      <c r="G50" s="85"/>
      <c r="H50" s="14"/>
      <c r="I50" s="14"/>
      <c r="J50" s="14"/>
      <c r="K50" s="14"/>
      <c r="L50" s="76">
        <v>26</v>
      </c>
      <c r="M50" s="97" t="s">
        <v>68</v>
      </c>
      <c r="N50" s="78"/>
      <c r="O50" s="78"/>
      <c r="P50" s="78"/>
      <c r="Q50" s="98"/>
      <c r="R50" s="99">
        <f>R47+R48+R49</f>
        <v>0</v>
      </c>
      <c r="S50" s="100"/>
    </row>
    <row r="51" spans="1:19" ht="20.25" customHeight="1">
      <c r="A51" s="87" t="s">
        <v>65</v>
      </c>
      <c r="B51" s="27"/>
      <c r="C51" s="27"/>
      <c r="D51" s="27"/>
      <c r="E51" s="27"/>
      <c r="F51" s="28"/>
      <c r="G51" s="88" t="s">
        <v>66</v>
      </c>
      <c r="H51" s="27"/>
      <c r="I51" s="27"/>
      <c r="J51" s="27"/>
      <c r="K51" s="27"/>
      <c r="L51" s="54" t="s">
        <v>69</v>
      </c>
      <c r="M51" s="42"/>
      <c r="N51" s="56" t="s">
        <v>70</v>
      </c>
      <c r="O51" s="41"/>
      <c r="P51" s="41"/>
      <c r="Q51" s="41"/>
      <c r="R51" s="101"/>
      <c r="S51" s="44"/>
    </row>
    <row r="52" spans="1:19" ht="20.25" customHeight="1">
      <c r="A52" s="93" t="s">
        <v>22</v>
      </c>
      <c r="B52" s="24"/>
      <c r="C52" s="24"/>
      <c r="D52" s="24"/>
      <c r="E52" s="24"/>
      <c r="F52" s="15"/>
      <c r="G52" s="94"/>
      <c r="H52" s="24"/>
      <c r="I52" s="24"/>
      <c r="J52" s="24"/>
      <c r="K52" s="24"/>
      <c r="L52" s="60">
        <v>27</v>
      </c>
      <c r="M52" s="65" t="s">
        <v>71</v>
      </c>
      <c r="N52" s="31"/>
      <c r="O52" s="31"/>
      <c r="P52" s="31"/>
      <c r="Q52" s="26"/>
      <c r="R52" s="181">
        <v>0</v>
      </c>
      <c r="S52" s="64"/>
    </row>
    <row r="53" spans="1:19" ht="20.25" customHeight="1">
      <c r="A53" s="13"/>
      <c r="B53" s="14"/>
      <c r="C53" s="14"/>
      <c r="D53" s="14"/>
      <c r="E53" s="14"/>
      <c r="F53" s="18"/>
      <c r="G53" s="85"/>
      <c r="H53" s="14"/>
      <c r="I53" s="14"/>
      <c r="J53" s="14"/>
      <c r="K53" s="14"/>
      <c r="L53" s="60">
        <v>28</v>
      </c>
      <c r="M53" s="65" t="s">
        <v>72</v>
      </c>
      <c r="N53" s="31"/>
      <c r="O53" s="31"/>
      <c r="P53" s="31"/>
      <c r="Q53" s="26"/>
      <c r="R53" s="181">
        <v>0</v>
      </c>
      <c r="S53" s="64"/>
    </row>
    <row r="54" spans="1:19" ht="20.25" customHeight="1">
      <c r="A54" s="102" t="s">
        <v>65</v>
      </c>
      <c r="B54" s="34"/>
      <c r="C54" s="34"/>
      <c r="D54" s="34"/>
      <c r="E54" s="34"/>
      <c r="F54" s="103"/>
      <c r="G54" s="104" t="s">
        <v>66</v>
      </c>
      <c r="H54" s="34"/>
      <c r="I54" s="34"/>
      <c r="J54" s="34"/>
      <c r="K54" s="34"/>
      <c r="L54" s="76">
        <v>29</v>
      </c>
      <c r="M54" s="77" t="s">
        <v>73</v>
      </c>
      <c r="N54" s="78"/>
      <c r="O54" s="78"/>
      <c r="P54" s="78"/>
      <c r="Q54" s="79"/>
      <c r="R54" s="183">
        <v>0</v>
      </c>
      <c r="S54" s="105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06" t="s">
        <v>74</v>
      </c>
      <c r="B1" s="107"/>
      <c r="C1" s="107"/>
      <c r="D1" s="107"/>
      <c r="E1" s="107"/>
    </row>
    <row r="2" spans="1:5" ht="12" customHeight="1">
      <c r="A2" s="108" t="s">
        <v>75</v>
      </c>
      <c r="B2" s="109" t="str">
        <f>'Krycí list'!E5</f>
        <v>OPRAVA PODLAH NA CHODBÁCH PŘÍSTAVBY</v>
      </c>
      <c r="C2" s="110"/>
      <c r="D2" s="110"/>
      <c r="E2" s="110"/>
    </row>
    <row r="3" spans="1:5" ht="12" customHeight="1">
      <c r="A3" s="108" t="s">
        <v>76</v>
      </c>
      <c r="B3" s="109" t="str">
        <f>'Krycí list'!E7</f>
        <v> </v>
      </c>
      <c r="C3" s="111"/>
      <c r="D3" s="109"/>
      <c r="E3" s="112"/>
    </row>
    <row r="4" spans="1:5" ht="12" customHeight="1">
      <c r="A4" s="108" t="s">
        <v>77</v>
      </c>
      <c r="B4" s="109" t="str">
        <f>'Krycí list'!E9</f>
        <v> </v>
      </c>
      <c r="C4" s="111"/>
      <c r="D4" s="109"/>
      <c r="E4" s="112"/>
    </row>
    <row r="5" spans="1:5" ht="12" customHeight="1">
      <c r="A5" s="109" t="s">
        <v>78</v>
      </c>
      <c r="B5" s="109" t="str">
        <f>'Krycí list'!P5</f>
        <v> </v>
      </c>
      <c r="C5" s="111"/>
      <c r="D5" s="109"/>
      <c r="E5" s="112"/>
    </row>
    <row r="6" spans="1:5" ht="6" customHeight="1">
      <c r="A6" s="109"/>
      <c r="B6" s="109"/>
      <c r="C6" s="111"/>
      <c r="D6" s="109"/>
      <c r="E6" s="112"/>
    </row>
    <row r="7" spans="1:5" ht="12" customHeight="1">
      <c r="A7" s="109" t="s">
        <v>79</v>
      </c>
      <c r="B7" s="109" t="str">
        <f>'Krycí list'!E26</f>
        <v>SŠ a ZŠ Lipník nad Bečvou, Osecká 301</v>
      </c>
      <c r="C7" s="111"/>
      <c r="D7" s="109"/>
      <c r="E7" s="112"/>
    </row>
    <row r="8" spans="1:5" ht="12" customHeight="1">
      <c r="A8" s="109" t="s">
        <v>80</v>
      </c>
      <c r="B8" s="109" t="str">
        <f>'Krycí list'!E28</f>
        <v> </v>
      </c>
      <c r="C8" s="111"/>
      <c r="D8" s="109"/>
      <c r="E8" s="112"/>
    </row>
    <row r="9" spans="1:5" ht="12" customHeight="1">
      <c r="A9" s="109" t="s">
        <v>81</v>
      </c>
      <c r="B9" s="175"/>
      <c r="C9" s="111"/>
      <c r="D9" s="109"/>
      <c r="E9" s="112"/>
    </row>
    <row r="10" spans="1:5" ht="6" customHeight="1">
      <c r="A10" s="107"/>
      <c r="B10" s="107"/>
      <c r="C10" s="107"/>
      <c r="D10" s="107"/>
      <c r="E10" s="107"/>
    </row>
    <row r="11" spans="1:5" ht="12" customHeight="1">
      <c r="A11" s="113" t="s">
        <v>82</v>
      </c>
      <c r="B11" s="114" t="s">
        <v>83</v>
      </c>
      <c r="C11" s="115" t="s">
        <v>84</v>
      </c>
      <c r="D11" s="116" t="s">
        <v>85</v>
      </c>
      <c r="E11" s="115" t="s">
        <v>86</v>
      </c>
    </row>
    <row r="12" spans="1:5" ht="12" customHeight="1">
      <c r="A12" s="117">
        <v>1</v>
      </c>
      <c r="B12" s="118">
        <v>2</v>
      </c>
      <c r="C12" s="119">
        <v>3</v>
      </c>
      <c r="D12" s="120">
        <v>4</v>
      </c>
      <c r="E12" s="119">
        <v>5</v>
      </c>
    </row>
    <row r="13" spans="1:5" ht="3.75" customHeight="1">
      <c r="A13" s="121"/>
      <c r="B13" s="122"/>
      <c r="C13" s="122"/>
      <c r="D13" s="122"/>
      <c r="E13" s="123"/>
    </row>
    <row r="14" spans="1:5" s="124" customFormat="1" ht="12.75" customHeight="1">
      <c r="A14" s="125" t="str">
        <f>Rozpocet!D14</f>
        <v>HSV</v>
      </c>
      <c r="B14" s="126" t="str">
        <f>Rozpocet!E14</f>
        <v>Práce a dodávky HSV</v>
      </c>
      <c r="C14" s="127">
        <f>Rozpocet!I14</f>
        <v>0</v>
      </c>
      <c r="D14" s="128">
        <f>Rozpocet!K14</f>
        <v>0</v>
      </c>
      <c r="E14" s="128">
        <f>Rozpocet!M14</f>
        <v>0</v>
      </c>
    </row>
    <row r="15" spans="1:5" s="124" customFormat="1" ht="12.75" customHeight="1">
      <c r="A15" s="129" t="str">
        <f>Rozpocet!D15</f>
        <v>6</v>
      </c>
      <c r="B15" s="130" t="str">
        <f>Rozpocet!E15</f>
        <v>Úpravy povrchů, podlahy a osazování výplní</v>
      </c>
      <c r="C15" s="131">
        <f>Rozpocet!I15</f>
        <v>0</v>
      </c>
      <c r="D15" s="132">
        <f>Rozpocet!K15</f>
        <v>0</v>
      </c>
      <c r="E15" s="132">
        <f>Rozpocet!M15</f>
        <v>0</v>
      </c>
    </row>
    <row r="16" spans="1:5" s="124" customFormat="1" ht="12.75" customHeight="1">
      <c r="A16" s="129" t="str">
        <f>Rozpocet!D17</f>
        <v>997</v>
      </c>
      <c r="B16" s="130" t="str">
        <f>Rozpocet!E17</f>
        <v>Přesun sutě</v>
      </c>
      <c r="C16" s="131">
        <f>Rozpocet!I17</f>
        <v>0</v>
      </c>
      <c r="D16" s="132">
        <f>Rozpocet!K17</f>
        <v>0</v>
      </c>
      <c r="E16" s="132">
        <f>Rozpocet!M17</f>
        <v>0</v>
      </c>
    </row>
    <row r="17" spans="1:5" s="124" customFormat="1" ht="12.75" customHeight="1">
      <c r="A17" s="125" t="str">
        <f>Rozpocet!D22</f>
        <v>PSV</v>
      </c>
      <c r="B17" s="126" t="str">
        <f>Rozpocet!E22</f>
        <v>Práce a dodávky PSV</v>
      </c>
      <c r="C17" s="127">
        <f>Rozpocet!I22</f>
        <v>0</v>
      </c>
      <c r="D17" s="128">
        <f>Rozpocet!K22</f>
        <v>0</v>
      </c>
      <c r="E17" s="128">
        <f>Rozpocet!M22</f>
        <v>0</v>
      </c>
    </row>
    <row r="18" spans="1:5" s="124" customFormat="1" ht="12.75" customHeight="1">
      <c r="A18" s="129" t="str">
        <f>Rozpocet!D23</f>
        <v>771</v>
      </c>
      <c r="B18" s="130" t="str">
        <f>Rozpocet!E23</f>
        <v>Podlahy z dlaždic</v>
      </c>
      <c r="C18" s="131">
        <f>Rozpocet!I23</f>
        <v>0</v>
      </c>
      <c r="D18" s="132">
        <f>Rozpocet!K23</f>
        <v>0</v>
      </c>
      <c r="E18" s="132">
        <f>Rozpocet!M23</f>
        <v>0</v>
      </c>
    </row>
    <row r="19" spans="1:5" s="124" customFormat="1" ht="12.75" customHeight="1">
      <c r="A19" s="129" t="str">
        <f>Rozpocet!D32</f>
        <v>776</v>
      </c>
      <c r="B19" s="130" t="str">
        <f>Rozpocet!E32</f>
        <v>Podlahy povlakové</v>
      </c>
      <c r="C19" s="131">
        <f>Rozpocet!I32</f>
        <v>0</v>
      </c>
      <c r="D19" s="132">
        <f>Rozpocet!K32</f>
        <v>0</v>
      </c>
      <c r="E19" s="132">
        <f>Rozpocet!M32</f>
        <v>0</v>
      </c>
    </row>
    <row r="20" spans="1:5" s="124" customFormat="1" ht="12.75" customHeight="1">
      <c r="A20" s="129" t="str">
        <f>Rozpocet!D36</f>
        <v>784</v>
      </c>
      <c r="B20" s="130" t="str">
        <f>Rozpocet!E36</f>
        <v>Dokončovací práce - malby a tapety</v>
      </c>
      <c r="C20" s="131">
        <f>Rozpocet!I36</f>
        <v>0</v>
      </c>
      <c r="D20" s="132">
        <f>Rozpocet!K36</f>
        <v>0</v>
      </c>
      <c r="E20" s="132">
        <f>Rozpocet!M36</f>
        <v>0</v>
      </c>
    </row>
    <row r="21" spans="2:5" s="133" customFormat="1" ht="12.75" customHeight="1">
      <c r="B21" s="134" t="s">
        <v>87</v>
      </c>
      <c r="C21" s="135">
        <f>Rozpocet!I38</f>
        <v>0</v>
      </c>
      <c r="D21" s="136">
        <f>Rozpocet!K38</f>
        <v>0</v>
      </c>
      <c r="E21" s="136">
        <f>Rozpocet!M38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9" sqref="C9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06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  <c r="Q1" s="137"/>
      <c r="R1" s="137"/>
      <c r="S1" s="137"/>
      <c r="T1" s="137"/>
    </row>
    <row r="2" spans="1:20" ht="11.25" customHeight="1">
      <c r="A2" s="108" t="s">
        <v>75</v>
      </c>
      <c r="B2" s="109"/>
      <c r="C2" s="109" t="str">
        <f>'Krycí list'!E5</f>
        <v>OPRAVA PODLAH NA CHODBÁCH PŘÍSTAVBY</v>
      </c>
      <c r="D2" s="109"/>
      <c r="E2" s="109"/>
      <c r="F2" s="109"/>
      <c r="G2" s="109"/>
      <c r="H2" s="109"/>
      <c r="I2" s="109"/>
      <c r="J2" s="109"/>
      <c r="K2" s="109"/>
      <c r="L2" s="137"/>
      <c r="M2" s="137"/>
      <c r="N2" s="137"/>
      <c r="O2" s="138"/>
      <c r="P2" s="138"/>
      <c r="Q2" s="137"/>
      <c r="R2" s="137"/>
      <c r="S2" s="137"/>
      <c r="T2" s="137"/>
    </row>
    <row r="3" spans="1:20" ht="11.25" customHeight="1">
      <c r="A3" s="108" t="s">
        <v>76</v>
      </c>
      <c r="B3" s="109"/>
      <c r="C3" s="109" t="str">
        <f>'Krycí list'!E7</f>
        <v> </v>
      </c>
      <c r="D3" s="109"/>
      <c r="E3" s="109"/>
      <c r="F3" s="109"/>
      <c r="G3" s="109"/>
      <c r="H3" s="109"/>
      <c r="I3" s="109"/>
      <c r="J3" s="109"/>
      <c r="K3" s="109"/>
      <c r="L3" s="137"/>
      <c r="M3" s="137"/>
      <c r="N3" s="137"/>
      <c r="O3" s="138"/>
      <c r="P3" s="138"/>
      <c r="Q3" s="137"/>
      <c r="R3" s="137"/>
      <c r="S3" s="137"/>
      <c r="T3" s="137"/>
    </row>
    <row r="4" spans="1:20" ht="11.25" customHeight="1">
      <c r="A4" s="108" t="s">
        <v>77</v>
      </c>
      <c r="B4" s="109"/>
      <c r="C4" s="109" t="str">
        <f>'Krycí list'!E9</f>
        <v> </v>
      </c>
      <c r="D4" s="109"/>
      <c r="E4" s="109"/>
      <c r="F4" s="109"/>
      <c r="G4" s="109"/>
      <c r="H4" s="109"/>
      <c r="I4" s="109"/>
      <c r="J4" s="109"/>
      <c r="K4" s="109"/>
      <c r="L4" s="137"/>
      <c r="M4" s="137"/>
      <c r="N4" s="137"/>
      <c r="O4" s="138"/>
      <c r="P4" s="138"/>
      <c r="Q4" s="137"/>
      <c r="R4" s="137"/>
      <c r="S4" s="137"/>
      <c r="T4" s="137"/>
    </row>
    <row r="5" spans="1:20" ht="11.25" customHeight="1">
      <c r="A5" s="109" t="s">
        <v>89</v>
      </c>
      <c r="B5" s="109"/>
      <c r="C5" s="109" t="str">
        <f>'Krycí list'!P5</f>
        <v> </v>
      </c>
      <c r="D5" s="109"/>
      <c r="E5" s="109"/>
      <c r="F5" s="109"/>
      <c r="G5" s="109"/>
      <c r="H5" s="109"/>
      <c r="I5" s="109"/>
      <c r="J5" s="109"/>
      <c r="K5" s="109"/>
      <c r="L5" s="137"/>
      <c r="M5" s="137"/>
      <c r="N5" s="137"/>
      <c r="O5" s="138"/>
      <c r="P5" s="138"/>
      <c r="Q5" s="137"/>
      <c r="R5" s="137"/>
      <c r="S5" s="137"/>
      <c r="T5" s="137"/>
    </row>
    <row r="6" spans="1:20" ht="6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37"/>
      <c r="M6" s="137"/>
      <c r="N6" s="137"/>
      <c r="O6" s="138"/>
      <c r="P6" s="138"/>
      <c r="Q6" s="137"/>
      <c r="R6" s="137"/>
      <c r="S6" s="137"/>
      <c r="T6" s="137"/>
    </row>
    <row r="7" spans="1:20" ht="11.25" customHeight="1">
      <c r="A7" s="109" t="s">
        <v>79</v>
      </c>
      <c r="B7" s="109"/>
      <c r="C7" s="109" t="str">
        <f>'Krycí list'!E26</f>
        <v>SŠ a ZŠ Lipník nad Bečvou, Osecká 301</v>
      </c>
      <c r="D7" s="109"/>
      <c r="E7" s="109"/>
      <c r="F7" s="109"/>
      <c r="G7" s="109"/>
      <c r="H7" s="109"/>
      <c r="I7" s="109"/>
      <c r="J7" s="109"/>
      <c r="K7" s="109"/>
      <c r="L7" s="137"/>
      <c r="M7" s="137"/>
      <c r="N7" s="137"/>
      <c r="O7" s="138"/>
      <c r="P7" s="138"/>
      <c r="Q7" s="137"/>
      <c r="R7" s="137"/>
      <c r="S7" s="137"/>
      <c r="T7" s="137"/>
    </row>
    <row r="8" spans="1:20" ht="11.25" customHeight="1">
      <c r="A8" s="109" t="s">
        <v>80</v>
      </c>
      <c r="B8" s="109"/>
      <c r="C8" s="109" t="str">
        <f>'Krycí list'!E28</f>
        <v> </v>
      </c>
      <c r="D8" s="109"/>
      <c r="E8" s="109"/>
      <c r="F8" s="109"/>
      <c r="G8" s="109"/>
      <c r="H8" s="109"/>
      <c r="I8" s="109"/>
      <c r="J8" s="109"/>
      <c r="K8" s="109"/>
      <c r="L8" s="137"/>
      <c r="M8" s="137"/>
      <c r="N8" s="137"/>
      <c r="O8" s="138"/>
      <c r="P8" s="138"/>
      <c r="Q8" s="137"/>
      <c r="R8" s="137"/>
      <c r="S8" s="137"/>
      <c r="T8" s="137"/>
    </row>
    <row r="9" spans="1:20" ht="11.25" customHeight="1">
      <c r="A9" s="109" t="s">
        <v>81</v>
      </c>
      <c r="B9" s="109"/>
      <c r="C9" s="175"/>
      <c r="D9" s="109"/>
      <c r="E9" s="109"/>
      <c r="F9" s="109"/>
      <c r="G9" s="109"/>
      <c r="H9" s="109"/>
      <c r="I9" s="109"/>
      <c r="J9" s="109"/>
      <c r="K9" s="109"/>
      <c r="L9" s="137"/>
      <c r="M9" s="137"/>
      <c r="N9" s="137"/>
      <c r="O9" s="138"/>
      <c r="P9" s="138"/>
      <c r="Q9" s="137"/>
      <c r="R9" s="137"/>
      <c r="S9" s="137"/>
      <c r="T9" s="137"/>
    </row>
    <row r="10" spans="1:20" ht="5.25" customHeight="1">
      <c r="A10" s="137"/>
      <c r="B10" s="137"/>
      <c r="C10" s="137"/>
      <c r="D10" s="137"/>
      <c r="E10" s="137"/>
      <c r="F10" s="137"/>
      <c r="G10" s="137"/>
      <c r="H10" s="166"/>
      <c r="I10" s="137"/>
      <c r="J10" s="137"/>
      <c r="K10" s="137"/>
      <c r="L10" s="137"/>
      <c r="M10" s="137"/>
      <c r="N10" s="166"/>
      <c r="O10" s="138"/>
      <c r="P10" s="138"/>
      <c r="Q10" s="137"/>
      <c r="R10" s="137"/>
      <c r="S10" s="137"/>
      <c r="T10" s="137"/>
    </row>
    <row r="11" spans="1:21" ht="21.75" customHeight="1">
      <c r="A11" s="113" t="s">
        <v>90</v>
      </c>
      <c r="B11" s="114" t="s">
        <v>91</v>
      </c>
      <c r="C11" s="114" t="s">
        <v>92</v>
      </c>
      <c r="D11" s="114" t="s">
        <v>93</v>
      </c>
      <c r="E11" s="114" t="s">
        <v>83</v>
      </c>
      <c r="F11" s="114" t="s">
        <v>94</v>
      </c>
      <c r="G11" s="114" t="s">
        <v>95</v>
      </c>
      <c r="H11" s="167" t="s">
        <v>96</v>
      </c>
      <c r="I11" s="114" t="s">
        <v>84</v>
      </c>
      <c r="J11" s="114" t="s">
        <v>97</v>
      </c>
      <c r="K11" s="114" t="s">
        <v>85</v>
      </c>
      <c r="L11" s="114" t="s">
        <v>98</v>
      </c>
      <c r="M11" s="114" t="s">
        <v>99</v>
      </c>
      <c r="N11" s="167" t="s">
        <v>100</v>
      </c>
      <c r="O11" s="139" t="s">
        <v>101</v>
      </c>
      <c r="P11" s="140" t="s">
        <v>102</v>
      </c>
      <c r="Q11" s="114"/>
      <c r="R11" s="114"/>
      <c r="S11" s="114"/>
      <c r="T11" s="141" t="s">
        <v>103</v>
      </c>
      <c r="U11" s="142"/>
    </row>
    <row r="12" spans="1:21" ht="11.25" customHeight="1">
      <c r="A12" s="117">
        <v>1</v>
      </c>
      <c r="B12" s="118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68">
        <v>8</v>
      </c>
      <c r="I12" s="118">
        <v>9</v>
      </c>
      <c r="J12" s="118"/>
      <c r="K12" s="118"/>
      <c r="L12" s="118"/>
      <c r="M12" s="118"/>
      <c r="N12" s="168">
        <v>10</v>
      </c>
      <c r="O12" s="143">
        <v>11</v>
      </c>
      <c r="P12" s="144">
        <v>12</v>
      </c>
      <c r="Q12" s="118"/>
      <c r="R12" s="118"/>
      <c r="S12" s="118"/>
      <c r="T12" s="145">
        <v>11</v>
      </c>
      <c r="U12" s="142"/>
    </row>
    <row r="13" spans="1:20" ht="3.75" customHeight="1">
      <c r="A13" s="137"/>
      <c r="B13" s="137"/>
      <c r="C13" s="137"/>
      <c r="D13" s="137"/>
      <c r="E13" s="137"/>
      <c r="F13" s="137"/>
      <c r="G13" s="137"/>
      <c r="H13" s="166"/>
      <c r="I13" s="137"/>
      <c r="J13" s="137"/>
      <c r="K13" s="137"/>
      <c r="L13" s="137"/>
      <c r="M13" s="137"/>
      <c r="N13" s="166"/>
      <c r="O13" s="138"/>
      <c r="P13" s="146"/>
      <c r="Q13" s="137"/>
      <c r="R13" s="137"/>
      <c r="S13" s="137"/>
      <c r="T13" s="137"/>
    </row>
    <row r="14" spans="1:16" s="124" customFormat="1" ht="12.75" customHeight="1">
      <c r="A14" s="147"/>
      <c r="B14" s="148" t="s">
        <v>62</v>
      </c>
      <c r="C14" s="147"/>
      <c r="D14" s="147" t="s">
        <v>41</v>
      </c>
      <c r="E14" s="147" t="s">
        <v>104</v>
      </c>
      <c r="F14" s="147"/>
      <c r="G14" s="147"/>
      <c r="H14" s="169"/>
      <c r="I14" s="149">
        <f>I15+I17</f>
        <v>0</v>
      </c>
      <c r="J14" s="147"/>
      <c r="K14" s="150">
        <f>K15+K17</f>
        <v>0</v>
      </c>
      <c r="L14" s="147"/>
      <c r="M14" s="150">
        <f>M15+M17</f>
        <v>0</v>
      </c>
      <c r="N14" s="169"/>
      <c r="P14" s="126" t="s">
        <v>105</v>
      </c>
    </row>
    <row r="15" spans="2:16" s="124" customFormat="1" ht="12.75" customHeight="1">
      <c r="B15" s="129" t="s">
        <v>62</v>
      </c>
      <c r="D15" s="130" t="s">
        <v>106</v>
      </c>
      <c r="E15" s="130" t="s">
        <v>107</v>
      </c>
      <c r="H15" s="170"/>
      <c r="I15" s="131">
        <f>I16</f>
        <v>0</v>
      </c>
      <c r="K15" s="132">
        <f>K16</f>
        <v>0</v>
      </c>
      <c r="M15" s="132">
        <f>M16</f>
        <v>0</v>
      </c>
      <c r="N15" s="170"/>
      <c r="P15" s="130" t="s">
        <v>108</v>
      </c>
    </row>
    <row r="16" spans="1:16" s="14" customFormat="1" ht="13.5" customHeight="1">
      <c r="A16" s="151" t="s">
        <v>108</v>
      </c>
      <c r="B16" s="151" t="s">
        <v>109</v>
      </c>
      <c r="C16" s="151" t="s">
        <v>110</v>
      </c>
      <c r="D16" s="152" t="s">
        <v>111</v>
      </c>
      <c r="E16" s="153" t="s">
        <v>112</v>
      </c>
      <c r="F16" s="151" t="s">
        <v>113</v>
      </c>
      <c r="G16" s="154">
        <v>180</v>
      </c>
      <c r="H16" s="171">
        <v>0</v>
      </c>
      <c r="I16" s="155">
        <f>ROUND(G16*H16,0)</f>
        <v>0</v>
      </c>
      <c r="J16" s="156">
        <v>0</v>
      </c>
      <c r="K16" s="154">
        <f>G16*J16</f>
        <v>0</v>
      </c>
      <c r="L16" s="156">
        <v>0</v>
      </c>
      <c r="M16" s="154">
        <f>G16*L16</f>
        <v>0</v>
      </c>
      <c r="N16" s="176">
        <v>21</v>
      </c>
      <c r="O16" s="157">
        <v>4</v>
      </c>
      <c r="P16" s="14" t="s">
        <v>114</v>
      </c>
    </row>
    <row r="17" spans="2:16" s="124" customFormat="1" ht="12.75" customHeight="1">
      <c r="B17" s="129" t="s">
        <v>62</v>
      </c>
      <c r="D17" s="130" t="s">
        <v>115</v>
      </c>
      <c r="E17" s="130" t="s">
        <v>116</v>
      </c>
      <c r="H17" s="170"/>
      <c r="I17" s="131">
        <f>SUM(I18:I21)</f>
        <v>0</v>
      </c>
      <c r="K17" s="132">
        <f>SUM(K18:K21)</f>
        <v>0</v>
      </c>
      <c r="M17" s="132">
        <f>SUM(M18:M21)</f>
        <v>0</v>
      </c>
      <c r="N17" s="170"/>
      <c r="P17" s="130" t="s">
        <v>108</v>
      </c>
    </row>
    <row r="18" spans="1:16" s="14" customFormat="1" ht="13.5" customHeight="1">
      <c r="A18" s="151" t="s">
        <v>114</v>
      </c>
      <c r="B18" s="151" t="s">
        <v>109</v>
      </c>
      <c r="C18" s="151" t="s">
        <v>117</v>
      </c>
      <c r="D18" s="152" t="s">
        <v>118</v>
      </c>
      <c r="E18" s="153" t="s">
        <v>119</v>
      </c>
      <c r="F18" s="151" t="s">
        <v>120</v>
      </c>
      <c r="G18" s="154">
        <v>0.663</v>
      </c>
      <c r="H18" s="171">
        <v>0</v>
      </c>
      <c r="I18" s="155">
        <f>ROUND(G18*H18,0)</f>
        <v>0</v>
      </c>
      <c r="J18" s="156">
        <v>0</v>
      </c>
      <c r="K18" s="154">
        <f>G18*J18</f>
        <v>0</v>
      </c>
      <c r="L18" s="156">
        <v>0</v>
      </c>
      <c r="M18" s="154">
        <f>G18*L18</f>
        <v>0</v>
      </c>
      <c r="N18" s="176">
        <v>21</v>
      </c>
      <c r="O18" s="157">
        <v>4</v>
      </c>
      <c r="P18" s="14" t="s">
        <v>114</v>
      </c>
    </row>
    <row r="19" spans="1:16" s="14" customFormat="1" ht="24" customHeight="1">
      <c r="A19" s="151" t="s">
        <v>121</v>
      </c>
      <c r="B19" s="151" t="s">
        <v>109</v>
      </c>
      <c r="C19" s="151" t="s">
        <v>117</v>
      </c>
      <c r="D19" s="152" t="s">
        <v>122</v>
      </c>
      <c r="E19" s="153" t="s">
        <v>123</v>
      </c>
      <c r="F19" s="151" t="s">
        <v>120</v>
      </c>
      <c r="G19" s="154">
        <v>0.663</v>
      </c>
      <c r="H19" s="171">
        <v>0</v>
      </c>
      <c r="I19" s="155">
        <f>ROUND(G19*H19,0)</f>
        <v>0</v>
      </c>
      <c r="J19" s="156">
        <v>0</v>
      </c>
      <c r="K19" s="154">
        <f>G19*J19</f>
        <v>0</v>
      </c>
      <c r="L19" s="156">
        <v>0</v>
      </c>
      <c r="M19" s="154">
        <f>G19*L19</f>
        <v>0</v>
      </c>
      <c r="N19" s="176">
        <v>21</v>
      </c>
      <c r="O19" s="157">
        <v>4</v>
      </c>
      <c r="P19" s="14" t="s">
        <v>114</v>
      </c>
    </row>
    <row r="20" spans="1:16" s="14" customFormat="1" ht="13.5" customHeight="1">
      <c r="A20" s="151" t="s">
        <v>124</v>
      </c>
      <c r="B20" s="151" t="s">
        <v>109</v>
      </c>
      <c r="C20" s="151" t="s">
        <v>117</v>
      </c>
      <c r="D20" s="152" t="s">
        <v>125</v>
      </c>
      <c r="E20" s="153" t="s">
        <v>126</v>
      </c>
      <c r="F20" s="151" t="s">
        <v>120</v>
      </c>
      <c r="G20" s="154">
        <v>8.652</v>
      </c>
      <c r="H20" s="171">
        <v>0</v>
      </c>
      <c r="I20" s="155">
        <f>ROUND(G20*H20,0)</f>
        <v>0</v>
      </c>
      <c r="J20" s="156">
        <v>0</v>
      </c>
      <c r="K20" s="154">
        <f>G20*J20</f>
        <v>0</v>
      </c>
      <c r="L20" s="156">
        <v>0</v>
      </c>
      <c r="M20" s="154">
        <f>G20*L20</f>
        <v>0</v>
      </c>
      <c r="N20" s="176">
        <v>21</v>
      </c>
      <c r="O20" s="157">
        <v>4</v>
      </c>
      <c r="P20" s="14" t="s">
        <v>114</v>
      </c>
    </row>
    <row r="21" spans="1:16" s="14" customFormat="1" ht="24" customHeight="1">
      <c r="A21" s="151" t="s">
        <v>127</v>
      </c>
      <c r="B21" s="151" t="s">
        <v>109</v>
      </c>
      <c r="C21" s="151" t="s">
        <v>117</v>
      </c>
      <c r="D21" s="152" t="s">
        <v>128</v>
      </c>
      <c r="E21" s="153" t="s">
        <v>129</v>
      </c>
      <c r="F21" s="151" t="s">
        <v>120</v>
      </c>
      <c r="G21" s="154">
        <v>0.663</v>
      </c>
      <c r="H21" s="171">
        <v>0</v>
      </c>
      <c r="I21" s="155">
        <f>ROUND(G21*H21,0)</f>
        <v>0</v>
      </c>
      <c r="J21" s="156">
        <v>0</v>
      </c>
      <c r="K21" s="154">
        <f>G21*J21</f>
        <v>0</v>
      </c>
      <c r="L21" s="156">
        <v>0</v>
      </c>
      <c r="M21" s="154">
        <f>G21*L21</f>
        <v>0</v>
      </c>
      <c r="N21" s="176">
        <v>21</v>
      </c>
      <c r="O21" s="157">
        <v>4</v>
      </c>
      <c r="P21" s="14" t="s">
        <v>114</v>
      </c>
    </row>
    <row r="22" spans="2:16" s="124" customFormat="1" ht="12.75" customHeight="1">
      <c r="B22" s="125" t="s">
        <v>62</v>
      </c>
      <c r="D22" s="126" t="s">
        <v>49</v>
      </c>
      <c r="E22" s="126" t="s">
        <v>130</v>
      </c>
      <c r="H22" s="170"/>
      <c r="I22" s="127">
        <f>I23+I32+I36</f>
        <v>0</v>
      </c>
      <c r="K22" s="128">
        <f>K23+K32+K36</f>
        <v>0</v>
      </c>
      <c r="M22" s="128">
        <f>M23+M32+M36</f>
        <v>0</v>
      </c>
      <c r="N22" s="170"/>
      <c r="P22" s="126" t="s">
        <v>105</v>
      </c>
    </row>
    <row r="23" spans="2:16" s="124" customFormat="1" ht="12.75" customHeight="1">
      <c r="B23" s="129" t="s">
        <v>62</v>
      </c>
      <c r="D23" s="130" t="s">
        <v>131</v>
      </c>
      <c r="E23" s="130" t="s">
        <v>132</v>
      </c>
      <c r="H23" s="170"/>
      <c r="I23" s="131">
        <f>SUM(I24:I31)</f>
        <v>0</v>
      </c>
      <c r="K23" s="132">
        <f>SUM(K24:K31)</f>
        <v>0</v>
      </c>
      <c r="M23" s="132">
        <f>SUM(M24:M31)</f>
        <v>0</v>
      </c>
      <c r="N23" s="170"/>
      <c r="P23" s="130" t="s">
        <v>108</v>
      </c>
    </row>
    <row r="24" spans="1:16" s="14" customFormat="1" ht="13.5" customHeight="1">
      <c r="A24" s="151" t="s">
        <v>106</v>
      </c>
      <c r="B24" s="151" t="s">
        <v>109</v>
      </c>
      <c r="C24" s="151" t="s">
        <v>131</v>
      </c>
      <c r="D24" s="152" t="s">
        <v>133</v>
      </c>
      <c r="E24" s="153" t="s">
        <v>134</v>
      </c>
      <c r="F24" s="151" t="s">
        <v>113</v>
      </c>
      <c r="G24" s="154">
        <v>180</v>
      </c>
      <c r="H24" s="171">
        <v>0</v>
      </c>
      <c r="I24" s="155">
        <f aca="true" t="shared" si="0" ref="I24:I31">ROUND(G24*H24,0)</f>
        <v>0</v>
      </c>
      <c r="J24" s="156">
        <v>0</v>
      </c>
      <c r="K24" s="154">
        <f aca="true" t="shared" si="1" ref="K24:K31">G24*J24</f>
        <v>0</v>
      </c>
      <c r="L24" s="156">
        <v>0</v>
      </c>
      <c r="M24" s="154">
        <f aca="true" t="shared" si="2" ref="M24:M31">G24*L24</f>
        <v>0</v>
      </c>
      <c r="N24" s="176">
        <v>21</v>
      </c>
      <c r="O24" s="157">
        <v>16</v>
      </c>
      <c r="P24" s="14" t="s">
        <v>114</v>
      </c>
    </row>
    <row r="25" spans="1:16" s="14" customFormat="1" ht="13.5" customHeight="1">
      <c r="A25" s="158" t="s">
        <v>135</v>
      </c>
      <c r="B25" s="158" t="s">
        <v>136</v>
      </c>
      <c r="C25" s="158" t="s">
        <v>137</v>
      </c>
      <c r="D25" s="159" t="s">
        <v>138</v>
      </c>
      <c r="E25" s="160" t="s">
        <v>139</v>
      </c>
      <c r="F25" s="158" t="s">
        <v>140</v>
      </c>
      <c r="G25" s="161">
        <v>630</v>
      </c>
      <c r="H25" s="172">
        <v>0</v>
      </c>
      <c r="I25" s="162">
        <f t="shared" si="0"/>
        <v>0</v>
      </c>
      <c r="J25" s="163">
        <v>0</v>
      </c>
      <c r="K25" s="161">
        <f t="shared" si="1"/>
        <v>0</v>
      </c>
      <c r="L25" s="163">
        <v>0</v>
      </c>
      <c r="M25" s="161">
        <f t="shared" si="2"/>
        <v>0</v>
      </c>
      <c r="N25" s="177">
        <v>21</v>
      </c>
      <c r="O25" s="164">
        <v>32</v>
      </c>
      <c r="P25" s="165" t="s">
        <v>114</v>
      </c>
    </row>
    <row r="26" spans="1:16" s="14" customFormat="1" ht="24" customHeight="1">
      <c r="A26" s="151" t="s">
        <v>141</v>
      </c>
      <c r="B26" s="151" t="s">
        <v>109</v>
      </c>
      <c r="C26" s="151" t="s">
        <v>131</v>
      </c>
      <c r="D26" s="152" t="s">
        <v>142</v>
      </c>
      <c r="E26" s="153" t="s">
        <v>143</v>
      </c>
      <c r="F26" s="151" t="s">
        <v>144</v>
      </c>
      <c r="G26" s="154">
        <v>265.24</v>
      </c>
      <c r="H26" s="171">
        <v>0</v>
      </c>
      <c r="I26" s="155">
        <f t="shared" si="0"/>
        <v>0</v>
      </c>
      <c r="J26" s="156">
        <v>0</v>
      </c>
      <c r="K26" s="154">
        <f t="shared" si="1"/>
        <v>0</v>
      </c>
      <c r="L26" s="156">
        <v>0</v>
      </c>
      <c r="M26" s="154">
        <f t="shared" si="2"/>
        <v>0</v>
      </c>
      <c r="N26" s="176">
        <v>21</v>
      </c>
      <c r="O26" s="157">
        <v>16</v>
      </c>
      <c r="P26" s="14" t="s">
        <v>114</v>
      </c>
    </row>
    <row r="27" spans="1:16" s="14" customFormat="1" ht="13.5" customHeight="1">
      <c r="A27" s="158" t="s">
        <v>145</v>
      </c>
      <c r="B27" s="158" t="s">
        <v>136</v>
      </c>
      <c r="C27" s="158" t="s">
        <v>137</v>
      </c>
      <c r="D27" s="159" t="s">
        <v>146</v>
      </c>
      <c r="E27" s="160" t="s">
        <v>147</v>
      </c>
      <c r="F27" s="158" t="s">
        <v>144</v>
      </c>
      <c r="G27" s="161">
        <v>291.764</v>
      </c>
      <c r="H27" s="172">
        <v>0</v>
      </c>
      <c r="I27" s="162">
        <f t="shared" si="0"/>
        <v>0</v>
      </c>
      <c r="J27" s="163">
        <v>0</v>
      </c>
      <c r="K27" s="161">
        <f t="shared" si="1"/>
        <v>0</v>
      </c>
      <c r="L27" s="163">
        <v>0</v>
      </c>
      <c r="M27" s="161">
        <f t="shared" si="2"/>
        <v>0</v>
      </c>
      <c r="N27" s="177">
        <v>21</v>
      </c>
      <c r="O27" s="164">
        <v>32</v>
      </c>
      <c r="P27" s="165" t="s">
        <v>114</v>
      </c>
    </row>
    <row r="28" spans="1:16" s="14" customFormat="1" ht="13.5" customHeight="1">
      <c r="A28" s="151" t="s">
        <v>148</v>
      </c>
      <c r="B28" s="151" t="s">
        <v>109</v>
      </c>
      <c r="C28" s="151" t="s">
        <v>131</v>
      </c>
      <c r="D28" s="152" t="s">
        <v>149</v>
      </c>
      <c r="E28" s="153" t="s">
        <v>150</v>
      </c>
      <c r="F28" s="151" t="s">
        <v>144</v>
      </c>
      <c r="G28" s="154">
        <v>265.24</v>
      </c>
      <c r="H28" s="171">
        <v>0</v>
      </c>
      <c r="I28" s="155">
        <f t="shared" si="0"/>
        <v>0</v>
      </c>
      <c r="J28" s="156">
        <v>0</v>
      </c>
      <c r="K28" s="154">
        <f t="shared" si="1"/>
        <v>0</v>
      </c>
      <c r="L28" s="156">
        <v>0</v>
      </c>
      <c r="M28" s="154">
        <f t="shared" si="2"/>
        <v>0</v>
      </c>
      <c r="N28" s="176">
        <v>21</v>
      </c>
      <c r="O28" s="157">
        <v>16</v>
      </c>
      <c r="P28" s="14" t="s">
        <v>114</v>
      </c>
    </row>
    <row r="29" spans="1:16" s="14" customFormat="1" ht="13.5" customHeight="1">
      <c r="A29" s="151" t="s">
        <v>151</v>
      </c>
      <c r="B29" s="151" t="s">
        <v>109</v>
      </c>
      <c r="C29" s="151" t="s">
        <v>131</v>
      </c>
      <c r="D29" s="152" t="s">
        <v>152</v>
      </c>
      <c r="E29" s="153" t="s">
        <v>153</v>
      </c>
      <c r="F29" s="151" t="s">
        <v>113</v>
      </c>
      <c r="G29" s="154">
        <v>176.4</v>
      </c>
      <c r="H29" s="171">
        <v>0</v>
      </c>
      <c r="I29" s="155">
        <f t="shared" si="0"/>
        <v>0</v>
      </c>
      <c r="J29" s="156">
        <v>0</v>
      </c>
      <c r="K29" s="154">
        <f t="shared" si="1"/>
        <v>0</v>
      </c>
      <c r="L29" s="156">
        <v>0</v>
      </c>
      <c r="M29" s="154">
        <f t="shared" si="2"/>
        <v>0</v>
      </c>
      <c r="N29" s="176">
        <v>21</v>
      </c>
      <c r="O29" s="157">
        <v>16</v>
      </c>
      <c r="P29" s="14" t="s">
        <v>114</v>
      </c>
    </row>
    <row r="30" spans="1:16" s="14" customFormat="1" ht="13.5" customHeight="1">
      <c r="A30" s="151" t="s">
        <v>154</v>
      </c>
      <c r="B30" s="151" t="s">
        <v>109</v>
      </c>
      <c r="C30" s="151" t="s">
        <v>131</v>
      </c>
      <c r="D30" s="152" t="s">
        <v>155</v>
      </c>
      <c r="E30" s="153" t="s">
        <v>156</v>
      </c>
      <c r="F30" s="151" t="s">
        <v>144</v>
      </c>
      <c r="G30" s="154">
        <v>39.786</v>
      </c>
      <c r="H30" s="171">
        <v>0</v>
      </c>
      <c r="I30" s="155">
        <f t="shared" si="0"/>
        <v>0</v>
      </c>
      <c r="J30" s="156">
        <v>0</v>
      </c>
      <c r="K30" s="154">
        <f t="shared" si="1"/>
        <v>0</v>
      </c>
      <c r="L30" s="156">
        <v>0</v>
      </c>
      <c r="M30" s="154">
        <f t="shared" si="2"/>
        <v>0</v>
      </c>
      <c r="N30" s="176">
        <v>21</v>
      </c>
      <c r="O30" s="157">
        <v>16</v>
      </c>
      <c r="P30" s="14" t="s">
        <v>114</v>
      </c>
    </row>
    <row r="31" spans="1:16" s="14" customFormat="1" ht="13.5" customHeight="1">
      <c r="A31" s="151" t="s">
        <v>157</v>
      </c>
      <c r="B31" s="151" t="s">
        <v>109</v>
      </c>
      <c r="C31" s="151" t="s">
        <v>131</v>
      </c>
      <c r="D31" s="152" t="s">
        <v>158</v>
      </c>
      <c r="E31" s="153" t="s">
        <v>159</v>
      </c>
      <c r="F31" s="151" t="s">
        <v>45</v>
      </c>
      <c r="G31" s="174">
        <v>0</v>
      </c>
      <c r="H31" s="171">
        <v>0</v>
      </c>
      <c r="I31" s="155">
        <f t="shared" si="0"/>
        <v>0</v>
      </c>
      <c r="J31" s="156">
        <v>0</v>
      </c>
      <c r="K31" s="154">
        <f t="shared" si="1"/>
        <v>0</v>
      </c>
      <c r="L31" s="156">
        <v>0</v>
      </c>
      <c r="M31" s="154">
        <f t="shared" si="2"/>
        <v>0</v>
      </c>
      <c r="N31" s="176">
        <v>21</v>
      </c>
      <c r="O31" s="157">
        <v>16</v>
      </c>
      <c r="P31" s="14" t="s">
        <v>114</v>
      </c>
    </row>
    <row r="32" spans="2:16" s="124" customFormat="1" ht="12.75" customHeight="1">
      <c r="B32" s="129" t="s">
        <v>62</v>
      </c>
      <c r="D32" s="130" t="s">
        <v>160</v>
      </c>
      <c r="E32" s="130" t="s">
        <v>161</v>
      </c>
      <c r="H32" s="170"/>
      <c r="I32" s="131">
        <f>SUM(I33:I35)</f>
        <v>0</v>
      </c>
      <c r="K32" s="132">
        <f>SUM(K33:K35)</f>
        <v>0</v>
      </c>
      <c r="M32" s="132">
        <f>SUM(M33:M35)</f>
        <v>0</v>
      </c>
      <c r="N32" s="170"/>
      <c r="P32" s="130" t="s">
        <v>108</v>
      </c>
    </row>
    <row r="33" spans="1:16" s="14" customFormat="1" ht="13.5" customHeight="1">
      <c r="A33" s="151" t="s">
        <v>162</v>
      </c>
      <c r="B33" s="151" t="s">
        <v>109</v>
      </c>
      <c r="C33" s="151" t="s">
        <v>160</v>
      </c>
      <c r="D33" s="152" t="s">
        <v>163</v>
      </c>
      <c r="E33" s="153" t="s">
        <v>164</v>
      </c>
      <c r="F33" s="151" t="s">
        <v>113</v>
      </c>
      <c r="G33" s="154">
        <v>180</v>
      </c>
      <c r="H33" s="171">
        <v>0</v>
      </c>
      <c r="I33" s="155">
        <f>ROUND(G33*H33,0)</f>
        <v>0</v>
      </c>
      <c r="J33" s="156">
        <v>0</v>
      </c>
      <c r="K33" s="154">
        <f>G33*J33</f>
        <v>0</v>
      </c>
      <c r="L33" s="156">
        <v>0</v>
      </c>
      <c r="M33" s="154">
        <f>G33*L33</f>
        <v>0</v>
      </c>
      <c r="N33" s="176">
        <v>21</v>
      </c>
      <c r="O33" s="157">
        <v>16</v>
      </c>
      <c r="P33" s="14" t="s">
        <v>114</v>
      </c>
    </row>
    <row r="34" spans="1:16" s="14" customFormat="1" ht="13.5" customHeight="1">
      <c r="A34" s="151" t="s">
        <v>165</v>
      </c>
      <c r="B34" s="151" t="s">
        <v>109</v>
      </c>
      <c r="C34" s="151" t="s">
        <v>160</v>
      </c>
      <c r="D34" s="152" t="s">
        <v>166</v>
      </c>
      <c r="E34" s="153" t="s">
        <v>167</v>
      </c>
      <c r="F34" s="151" t="s">
        <v>144</v>
      </c>
      <c r="G34" s="154">
        <v>265.24</v>
      </c>
      <c r="H34" s="171">
        <v>0</v>
      </c>
      <c r="I34" s="155">
        <f>ROUND(G34*H34,0)</f>
        <v>0</v>
      </c>
      <c r="J34" s="156">
        <v>0</v>
      </c>
      <c r="K34" s="154">
        <f>G34*J34</f>
        <v>0</v>
      </c>
      <c r="L34" s="156">
        <v>0</v>
      </c>
      <c r="M34" s="154">
        <f>G34*L34</f>
        <v>0</v>
      </c>
      <c r="N34" s="176">
        <v>21</v>
      </c>
      <c r="O34" s="157">
        <v>16</v>
      </c>
      <c r="P34" s="14" t="s">
        <v>114</v>
      </c>
    </row>
    <row r="35" spans="1:16" s="14" customFormat="1" ht="13.5" customHeight="1">
      <c r="A35" s="151" t="s">
        <v>168</v>
      </c>
      <c r="B35" s="151" t="s">
        <v>109</v>
      </c>
      <c r="C35" s="151" t="s">
        <v>169</v>
      </c>
      <c r="D35" s="152" t="s">
        <v>170</v>
      </c>
      <c r="E35" s="153" t="s">
        <v>171</v>
      </c>
      <c r="F35" s="151" t="s">
        <v>144</v>
      </c>
      <c r="G35" s="154">
        <v>265.24</v>
      </c>
      <c r="H35" s="171">
        <v>0</v>
      </c>
      <c r="I35" s="155">
        <f>ROUND(G35*H35,0)</f>
        <v>0</v>
      </c>
      <c r="J35" s="156">
        <v>0</v>
      </c>
      <c r="K35" s="154">
        <f>G35*J35</f>
        <v>0</v>
      </c>
      <c r="L35" s="156">
        <v>0</v>
      </c>
      <c r="M35" s="154">
        <f>G35*L35</f>
        <v>0</v>
      </c>
      <c r="N35" s="176">
        <v>21</v>
      </c>
      <c r="O35" s="157">
        <v>16</v>
      </c>
      <c r="P35" s="14" t="s">
        <v>114</v>
      </c>
    </row>
    <row r="36" spans="2:16" s="124" customFormat="1" ht="12.75" customHeight="1">
      <c r="B36" s="129" t="s">
        <v>62</v>
      </c>
      <c r="D36" s="130" t="s">
        <v>172</v>
      </c>
      <c r="E36" s="130" t="s">
        <v>173</v>
      </c>
      <c r="H36" s="170"/>
      <c r="I36" s="131">
        <f>I37</f>
        <v>0</v>
      </c>
      <c r="K36" s="132">
        <f>K37</f>
        <v>0</v>
      </c>
      <c r="M36" s="132">
        <f>M37</f>
        <v>0</v>
      </c>
      <c r="N36" s="170"/>
      <c r="P36" s="130" t="s">
        <v>108</v>
      </c>
    </row>
    <row r="37" spans="1:16" s="14" customFormat="1" ht="24" customHeight="1">
      <c r="A37" s="151" t="s">
        <v>174</v>
      </c>
      <c r="B37" s="151" t="s">
        <v>109</v>
      </c>
      <c r="C37" s="151" t="s">
        <v>172</v>
      </c>
      <c r="D37" s="152" t="s">
        <v>175</v>
      </c>
      <c r="E37" s="153" t="s">
        <v>176</v>
      </c>
      <c r="F37" s="151" t="s">
        <v>144</v>
      </c>
      <c r="G37" s="154">
        <v>26.55</v>
      </c>
      <c r="H37" s="171">
        <v>0</v>
      </c>
      <c r="I37" s="155">
        <f>ROUND(G37*H37,0)</f>
        <v>0</v>
      </c>
      <c r="J37" s="156">
        <v>0</v>
      </c>
      <c r="K37" s="154">
        <f>G37*J37</f>
        <v>0</v>
      </c>
      <c r="L37" s="156">
        <v>0</v>
      </c>
      <c r="M37" s="154">
        <f>G37*L37</f>
        <v>0</v>
      </c>
      <c r="N37" s="176">
        <v>21</v>
      </c>
      <c r="O37" s="157">
        <v>16</v>
      </c>
      <c r="P37" s="14" t="s">
        <v>114</v>
      </c>
    </row>
    <row r="38" spans="5:14" s="133" customFormat="1" ht="12.75" customHeight="1">
      <c r="E38" s="134" t="s">
        <v>87</v>
      </c>
      <c r="H38" s="173"/>
      <c r="I38" s="135">
        <f>I14+I22</f>
        <v>0</v>
      </c>
      <c r="K38" s="136">
        <f>K14+K22</f>
        <v>0</v>
      </c>
      <c r="M38" s="136">
        <f>M14+M22</f>
        <v>0</v>
      </c>
      <c r="N38" s="173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Reditelna</cp:lastModifiedBy>
  <dcterms:modified xsi:type="dcterms:W3CDTF">2015-10-22T08:36:06Z</dcterms:modified>
  <cp:category/>
  <cp:version/>
  <cp:contentType/>
  <cp:contentStatus/>
</cp:coreProperties>
</file>